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tabRatio="50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<sst xmlns="http://schemas.openxmlformats.org/spreadsheetml/2006/main" count="306" uniqueCount="139">
  <si>
    <t xml:space="preserve">REBALANS (RUJAN 2020.) FINANCIJSKI PLAN (OŠ JAGODE TRUHELKE OSIJEK) ZA 2020. I  PROJEKCIJA PLANA ZA  2021. I 2022. GODINU </t>
  </si>
  <si>
    <t>OPĆI DIO</t>
  </si>
  <si>
    <t>Prijedlog plana 
za 2020.</t>
  </si>
  <si>
    <t>Projekcija plana
za 2021.</t>
  </si>
  <si>
    <t>Projekcija plana 
za 2022.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</si>
  <si>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</si>
  <si>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</si>
  <si>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</si>
  <si>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</si>
  <si>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</si>
  <si>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</si>
  <si>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</si>
  <si>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</si>
  <si>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</si>
  <si>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</si>
  <si>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</si>
  <si>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</si>
  <si>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</si>
  <si>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</si>
  <si>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REBALANS (RUJAN 2020.) PLAN PRIHODA I PRIMITAKA 2020.-2022.</t>
  </si>
  <si>
    <t>u kunama</t>
  </si>
  <si>
    <t>Izvor prihoda i primitaka</t>
  </si>
  <si>
    <t>2020.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</si>
  <si>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</si>
  <si>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</si>
  <si>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</si>
  <si>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</si>
  <si>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</si>
  <si>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</si>
  <si>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</si>
  <si>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</si>
  <si>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</si>
  <si>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2020.</t>
  </si>
  <si>
    <t>2021.</t>
  </si>
  <si>
    <t>Ukupno prihodi i primici za 2021.</t>
  </si>
  <si>
    <t>2022.</t>
  </si>
  <si>
    <t>Ukupno prihodi i primici za 2022.</t>
  </si>
  <si>
    <t xml:space="preserve">REBALANS (RUJAN 2020.) PLAN RASHODA I IZDATAKA 2020.-2022. </t>
  </si>
  <si>
    <t>Šifra</t>
  </si>
  <si>
    <t>Naziv</t>
  </si>
  <si>
    <t>PLAN ZA 2020.</t>
  </si>
  <si>
    <t>Donacije</t>
  </si>
  <si>
    <t>Prihodi od nefinancijske imovine i nadoknade šteta s osnova osiguranja</t>
  </si>
  <si>
    <t>PROJEKCIJA PLANA ZA 2021.</t>
  </si>
  <si>
    <t>PROJEKCIJA PLANA ZA 2022.</t>
  </si>
  <si>
    <t>RAZDJEL 204 UPRAVNI ODJEL ZA DRUŠTVENE DJELATNOSTI</t>
  </si>
  <si>
    <t>GLAVA 20403 OSNOVNE ŠKOLE</t>
  </si>
  <si>
    <t>PRORAČUNSKI KORISNIK: OŠ JAGODE TRUHELKE</t>
  </si>
  <si>
    <t>PROGRAM 1060 REDOVNA DJELATNOST</t>
  </si>
  <si>
    <t>IZVOR 1.</t>
  </si>
  <si>
    <t>A106001</t>
  </si>
  <si>
    <t>FINANCIRANJE TEMELJEM KRITERIJA</t>
  </si>
  <si>
    <t>Izvor 1.1.</t>
  </si>
  <si>
    <t>OPĆI PRIHODI I PRIMICI ( NENAMJENSKI )</t>
  </si>
  <si>
    <t>Rashodi poslovanja</t>
  </si>
  <si>
    <t>Naknade troškova zaposlenima</t>
  </si>
  <si>
    <t>Ostali nespomenuti rashodi poslovanja</t>
  </si>
  <si>
    <t>A106002</t>
  </si>
  <si>
    <t>FINANCIRANJE TEMELJEM STVARNIH TROŠKOVA</t>
  </si>
  <si>
    <t>Rashodi za materijal i energiju</t>
  </si>
  <si>
    <t>A106106</t>
  </si>
  <si>
    <t>PRODUŽENI BORAVAK</t>
  </si>
  <si>
    <t xml:space="preserve">Izvor 1.1.2. </t>
  </si>
  <si>
    <t>OPĆI PRIHODI (NENAMJENSKI )-PRORAČUNSKI KORISNICI</t>
  </si>
  <si>
    <t>Plaće (Bruto)</t>
  </si>
  <si>
    <t>Ostali rashodi za zaposlene</t>
  </si>
  <si>
    <t>Doprinosi na plaće</t>
  </si>
  <si>
    <t>Izvor 1.2.</t>
  </si>
  <si>
    <t>DECENTRALIZIRANA FUNKCIJA-OSNOVNO ŠKOLSTVO</t>
  </si>
  <si>
    <t>Rashodi za usluge</t>
  </si>
  <si>
    <t>Ostali financijski rashodi</t>
  </si>
  <si>
    <t>DEC.FUNKCIJA-FINANCIRANJE TEMELJEM STVARNIH TROŠKOVA</t>
  </si>
  <si>
    <t>PROGRAM 1062 ULAGANJE U OBJEKTE OSNOVNIH ŠKOLA</t>
  </si>
  <si>
    <t>A106202</t>
  </si>
  <si>
    <t>OPREMANJE ŠKOLA</t>
  </si>
  <si>
    <t xml:space="preserve">Izvor 1.2. </t>
  </si>
  <si>
    <t>Decentralizirana funkcija-osnovno školstvo</t>
  </si>
  <si>
    <t>Rashodi za nabavu nefinancijske imovine</t>
  </si>
  <si>
    <t>Postrojenja i oprema</t>
  </si>
  <si>
    <t>IZVOR 2.</t>
  </si>
  <si>
    <t>Izvor 2.2.</t>
  </si>
  <si>
    <t>VLASTITI PRIHODI-PRORAČUNSKI KORISNICI</t>
  </si>
  <si>
    <t>Rashodi za materijal i energiju-stan</t>
  </si>
  <si>
    <t>PROGRAM 1061 POSEBNI PROGRAMI OSNOVNIH ŠKOLA</t>
  </si>
  <si>
    <t>A106104</t>
  </si>
  <si>
    <t>STRUČNI ISPITI IZ HRVATSKOG JEZIKA</t>
  </si>
  <si>
    <t>Knjige,umjetnička djela i ostale izložbene vrijednosti</t>
  </si>
  <si>
    <t>IZVOR 3.</t>
  </si>
  <si>
    <t>A106102</t>
  </si>
  <si>
    <t>ŠKOLSKA KUHINJA</t>
  </si>
  <si>
    <t>Izvor 3.9.1.</t>
  </si>
  <si>
    <t>PRIHODI PO POSEBNIM PROPISIMA-PRORAČUNSKI KORISNICI</t>
  </si>
  <si>
    <t>IZVOR 4.</t>
  </si>
  <si>
    <t xml:space="preserve">Izvor 4 </t>
  </si>
  <si>
    <t>POMOĆI</t>
  </si>
  <si>
    <t xml:space="preserve">Izvor 4.1.1. </t>
  </si>
  <si>
    <t>TEKUĆE POMOĆI IZ DRŽAVNOG PRORAČUNA-PRORAČUNSKI KORISNICI</t>
  </si>
  <si>
    <t>Rashodi za materijal i energiju-radne bilježnice</t>
  </si>
  <si>
    <t>A106004</t>
  </si>
  <si>
    <t>RASHODI ZA ZAPOSLENE U OSNOVNIM ŠKOLAMA</t>
  </si>
  <si>
    <t>A106005</t>
  </si>
  <si>
    <t>OSTALI RASHODI ZA ZAPOSLENE U OSNOVNOM ŠKOLSTVU</t>
  </si>
  <si>
    <t>STRUČNI ISPITI</t>
  </si>
  <si>
    <t>ŽUPANIJSKO STRUČNO VIJEĆE HRVATSKI JEZIK</t>
  </si>
  <si>
    <t>ŽUPANIJSKO STRUČNO VIJEĆE KEMIJA</t>
  </si>
  <si>
    <t>KURIKULARNA REFORMA</t>
  </si>
  <si>
    <t>Rashodi za materijal i energiju-kurikularna reforma</t>
  </si>
  <si>
    <t>Postrojenja i oprema-kurikulum reforma</t>
  </si>
  <si>
    <t>ŽUPANIJSKO NATJECANJE IZ TEHNIČKE KULTURE</t>
  </si>
  <si>
    <t xml:space="preserve">Izvor 4.2.2. </t>
  </si>
  <si>
    <t>TEKUĆE POMOĆI IZ ŽUPANIJSKOG PRORAČUNA-PRORAČUNSKI KORISNICI</t>
  </si>
  <si>
    <t>Izvor 4.3.2.</t>
  </si>
  <si>
    <t>KAPITALNE POMOĆI IZ DRŽAVNOG PRORAČUNA-PRORAČUNSKI KORISNICI</t>
  </si>
  <si>
    <t>T106104</t>
  </si>
  <si>
    <t>ERASMUS</t>
  </si>
  <si>
    <t>Izvor 4.6.1.</t>
  </si>
  <si>
    <t>TEKUĆE POMOĆI TEMELJEM PRIJENOSA EU-PRORAČUNSKI KORISNICI</t>
  </si>
  <si>
    <t>A106105</t>
  </si>
  <si>
    <t>STRUČNO OSPOSOBLJAVANJE</t>
  </si>
  <si>
    <t xml:space="preserve">Izvor 4.7.1. </t>
  </si>
  <si>
    <t>TEKUĆE POMOĆI OD IZVANPRORAČUNSKIH KORISNIKA/FONDOVA-PRORAČUNSKI KORISNICI</t>
  </si>
  <si>
    <t>Naknada troškova osobama izvan radnog odnosa</t>
  </si>
  <si>
    <t>IZVOR 5.</t>
  </si>
  <si>
    <t>A106103</t>
  </si>
  <si>
    <t>UČENIČKE EKSKURZIJE</t>
  </si>
  <si>
    <t>Izvor 5</t>
  </si>
  <si>
    <t>Izvor 5.1.2.</t>
  </si>
  <si>
    <t>TEKUĆE DONACIJE -PRORAČUNSKI KORISNICI</t>
  </si>
  <si>
    <t>Izvor 5.2.1.</t>
  </si>
  <si>
    <t>KAPITALNE DONACIJE-PRORAČUNSKI KORISNICI</t>
  </si>
  <si>
    <t>A…..</t>
  </si>
  <si>
    <t>POMOĆNICI U NASTAVI</t>
  </si>
  <si>
    <t xml:space="preserve">VODITELJICA RAČUNOVODSTVA: </t>
  </si>
  <si>
    <t>PREDSJEDNICA ŠKOLSKOG ODBORA:</t>
  </si>
  <si>
    <t>RAVNATELJ:</t>
  </si>
  <si>
    <t>DANIJELA ZORINIĆ</t>
  </si>
  <si>
    <t>FRANJO VUKELIĆ</t>
  </si>
  <si>
    <t>MARIJA PERIŠA</t>
  </si>
  <si>
    <t>U Osijeku, 30.10.2020.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</si>
</sst>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5" borderId="0" applyNumberFormat="0" applyBorder="0" applyAlignment="0" applyProtection="0"/>
    <xf numFmtId="0" fontId="0" fillId="16" borderId="1" applyNumberFormat="0" applyFont="0" applyAlignment="0" applyProtection="0"/>
    <xf numFmtId="0" fontId="42" fillId="17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4" applyNumberFormat="0" applyAlignment="0" applyProtection="0"/>
    <xf numFmtId="0" fontId="10" fillId="23" borderId="5" applyNumberFormat="0" applyAlignment="0" applyProtection="0"/>
    <xf numFmtId="0" fontId="4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5" fillId="25" borderId="10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9" fillId="7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center" wrapText="1"/>
    </xf>
    <xf numFmtId="0" fontId="23" fillId="0" borderId="13" xfId="0" applyNumberFormat="1" applyFont="1" applyFill="1" applyBorder="1" applyAlignment="1" applyProtection="1">
      <alignment horizontal="left"/>
      <protection/>
    </xf>
    <xf numFmtId="0" fontId="24" fillId="0" borderId="14" xfId="0" applyNumberFormat="1" applyFont="1" applyFill="1" applyBorder="1" applyAlignment="1" applyProtection="1">
      <alignment horizont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3" fontId="23" fillId="2" borderId="14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right"/>
    </xf>
    <xf numFmtId="0" fontId="25" fillId="2" borderId="12" xfId="0" applyFont="1" applyFill="1" applyBorder="1" applyAlignment="1">
      <alignment horizontal="left"/>
    </xf>
    <xf numFmtId="0" fontId="1" fillId="2" borderId="13" xfId="0" applyNumberFormat="1" applyFont="1" applyFill="1" applyBorder="1" applyAlignment="1" applyProtection="1">
      <alignment/>
      <protection/>
    </xf>
    <xf numFmtId="3" fontId="23" fillId="0" borderId="14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3" fillId="0" borderId="14" xfId="0" applyNumberFormat="1" applyFont="1" applyBorder="1" applyAlignment="1">
      <alignment horizontal="right"/>
    </xf>
    <xf numFmtId="3" fontId="23" fillId="2" borderId="14" xfId="0" applyNumberFormat="1" applyFont="1" applyFill="1" applyBorder="1" applyAlignment="1" applyProtection="1">
      <alignment horizontal="right" wrapText="1"/>
      <protection/>
    </xf>
    <xf numFmtId="3" fontId="23" fillId="23" borderId="12" xfId="0" applyNumberFormat="1" applyFont="1" applyFill="1" applyBorder="1" applyAlignment="1">
      <alignment horizontal="right"/>
    </xf>
    <xf numFmtId="3" fontId="23" fillId="23" borderId="14" xfId="0" applyNumberFormat="1" applyFont="1" applyFill="1" applyBorder="1" applyAlignment="1" applyProtection="1">
      <alignment horizontal="right" wrapText="1"/>
      <protection/>
    </xf>
    <xf numFmtId="3" fontId="23" fillId="2" borderId="12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9" fillId="26" borderId="16" xfId="0" applyNumberFormat="1" applyFont="1" applyFill="1" applyBorder="1" applyAlignment="1">
      <alignment horizontal="right" vertical="top" wrapText="1"/>
    </xf>
    <xf numFmtId="1" fontId="29" fillId="26" borderId="17" xfId="0" applyNumberFormat="1" applyFont="1" applyFill="1" applyBorder="1" applyAlignment="1">
      <alignment horizontal="left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" fontId="1" fillId="26" borderId="21" xfId="0" applyNumberFormat="1" applyFont="1" applyFill="1" applyBorder="1" applyAlignment="1">
      <alignment horizontal="left" wrapText="1"/>
    </xf>
    <xf numFmtId="0" fontId="29" fillId="0" borderId="14" xfId="0" applyFont="1" applyBorder="1" applyAlignment="1">
      <alignment horizontal="right" vertical="center" wrapText="1"/>
    </xf>
    <xf numFmtId="0" fontId="29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29" fillId="0" borderId="25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left" wrapText="1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" fontId="29" fillId="0" borderId="26" xfId="0" applyNumberFormat="1" applyFont="1" applyBorder="1" applyAlignment="1">
      <alignment wrapText="1"/>
    </xf>
    <xf numFmtId="3" fontId="29" fillId="0" borderId="27" xfId="0" applyNumberFormat="1" applyFont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" fontId="29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" fontId="29" fillId="0" borderId="16" xfId="0" applyNumberFormat="1" applyFont="1" applyFill="1" applyBorder="1" applyAlignment="1">
      <alignment horizontal="right" vertical="top" wrapText="1"/>
    </xf>
    <xf numFmtId="1" fontId="29" fillId="0" borderId="29" xfId="0" applyNumberFormat="1" applyFont="1" applyFill="1" applyBorder="1" applyAlignment="1">
      <alignment horizontal="left" wrapText="1"/>
    </xf>
    <xf numFmtId="1" fontId="1" fillId="26" borderId="14" xfId="0" applyNumberFormat="1" applyFont="1" applyFill="1" applyBorder="1" applyAlignment="1">
      <alignment horizontal="left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left" wrapText="1"/>
    </xf>
    <xf numFmtId="3" fontId="29" fillId="0" borderId="27" xfId="0" applyNumberFormat="1" applyFont="1" applyBorder="1" applyAlignment="1">
      <alignment/>
    </xf>
    <xf numFmtId="3" fontId="29" fillId="0" borderId="14" xfId="0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3" fontId="29" fillId="0" borderId="14" xfId="0" applyNumberFormat="1" applyFont="1" applyBorder="1" applyAlignment="1">
      <alignment/>
    </xf>
    <xf numFmtId="3" fontId="29" fillId="0" borderId="14" xfId="0" applyNumberFormat="1" applyFont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35" fillId="26" borderId="0" xfId="0" applyNumberFormat="1" applyFont="1" applyFill="1" applyBorder="1" applyAlignment="1" applyProtection="1">
      <alignment horizontal="center"/>
      <protection/>
    </xf>
    <xf numFmtId="0" fontId="36" fillId="26" borderId="0" xfId="0" applyNumberFormat="1" applyFont="1" applyFill="1" applyBorder="1" applyAlignment="1" applyProtection="1">
      <alignment wrapText="1"/>
      <protection/>
    </xf>
    <xf numFmtId="0" fontId="36" fillId="26" borderId="0" xfId="0" applyNumberFormat="1" applyFont="1" applyFill="1" applyBorder="1" applyAlignment="1" applyProtection="1">
      <alignment/>
      <protection/>
    </xf>
    <xf numFmtId="0" fontId="18" fillId="0" borderId="3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24" fillId="26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4" fillId="0" borderId="14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" fontId="24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4" fillId="24" borderId="14" xfId="0" applyNumberFormat="1" applyFont="1" applyFill="1" applyBorder="1" applyAlignment="1" applyProtection="1">
      <alignment wrapText="1"/>
      <protection/>
    </xf>
    <xf numFmtId="0" fontId="24" fillId="27" borderId="14" xfId="0" applyNumberFormat="1" applyFont="1" applyFill="1" applyBorder="1" applyAlignment="1" applyProtection="1">
      <alignment wrapText="1"/>
      <protection/>
    </xf>
    <xf numFmtId="0" fontId="24" fillId="8" borderId="14" xfId="0" applyNumberFormat="1" applyFont="1" applyFill="1" applyBorder="1" applyAlignment="1" applyProtection="1">
      <alignment horizontal="center" vertical="center"/>
      <protection/>
    </xf>
    <xf numFmtId="0" fontId="24" fillId="8" borderId="14" xfId="0" applyNumberFormat="1" applyFont="1" applyFill="1" applyBorder="1" applyAlignment="1" applyProtection="1">
      <alignment vertical="center" wrapText="1"/>
      <protection/>
    </xf>
    <xf numFmtId="0" fontId="24" fillId="19" borderId="14" xfId="0" applyNumberFormat="1" applyFont="1" applyFill="1" applyBorder="1" applyAlignment="1" applyProtection="1">
      <alignment horizontal="left"/>
      <protection/>
    </xf>
    <xf numFmtId="0" fontId="24" fillId="19" borderId="14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24" fillId="8" borderId="14" xfId="0" applyNumberFormat="1" applyFont="1" applyFill="1" applyBorder="1" applyAlignment="1" applyProtection="1">
      <alignment wrapText="1"/>
      <protection/>
    </xf>
    <xf numFmtId="0" fontId="24" fillId="8" borderId="14" xfId="0" applyNumberFormat="1" applyFont="1" applyFill="1" applyBorder="1" applyAlignment="1" applyProtection="1">
      <alignment horizontal="center"/>
      <protection/>
    </xf>
    <xf numFmtId="1" fontId="18" fillId="0" borderId="14" xfId="0" applyNumberFormat="1" applyFont="1" applyFill="1" applyBorder="1" applyAlignment="1" applyProtection="1">
      <alignment/>
      <protection/>
    </xf>
    <xf numFmtId="0" fontId="24" fillId="19" borderId="14" xfId="0" applyNumberFormat="1" applyFont="1" applyFill="1" applyBorder="1" applyAlignment="1" applyProtection="1">
      <alignment horizontal="center"/>
      <protection/>
    </xf>
    <xf numFmtId="0" fontId="37" fillId="19" borderId="14" xfId="0" applyNumberFormat="1" applyFont="1" applyFill="1" applyBorder="1" applyAlignment="1" applyProtection="1">
      <alignment horizontal="center"/>
      <protection/>
    </xf>
    <xf numFmtId="0" fontId="37" fillId="19" borderId="14" xfId="0" applyNumberFormat="1" applyFont="1" applyFill="1" applyBorder="1" applyAlignment="1" applyProtection="1">
      <alignment wrapText="1"/>
      <protection/>
    </xf>
    <xf numFmtId="0" fontId="24" fillId="8" borderId="14" xfId="0" applyNumberFormat="1" applyFont="1" applyFill="1" applyBorder="1" applyAlignment="1" applyProtection="1">
      <alignment horizontal="left" wrapText="1"/>
      <protection/>
    </xf>
    <xf numFmtId="0" fontId="29" fillId="27" borderId="14" xfId="0" applyNumberFormat="1" applyFont="1" applyFill="1" applyBorder="1" applyAlignment="1" applyProtection="1">
      <alignment horizontal="left" wrapText="1"/>
      <protection/>
    </xf>
    <xf numFmtId="0" fontId="24" fillId="8" borderId="14" xfId="0" applyNumberFormat="1" applyFont="1" applyFill="1" applyBorder="1" applyAlignment="1" applyProtection="1">
      <alignment horizontal="left"/>
      <protection/>
    </xf>
    <xf numFmtId="0" fontId="29" fillId="19" borderId="14" xfId="0" applyNumberFormat="1" applyFont="1" applyFill="1" applyBorder="1" applyAlignment="1" applyProtection="1">
      <alignment horizontal="center" vertical="center"/>
      <protection/>
    </xf>
    <xf numFmtId="0" fontId="29" fillId="19" borderId="14" xfId="0" applyNumberFormat="1" applyFont="1" applyFill="1" applyBorder="1" applyAlignment="1" applyProtection="1">
      <alignment wrapText="1"/>
      <protection/>
    </xf>
    <xf numFmtId="0" fontId="24" fillId="19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35" fillId="26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2" borderId="12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left" wrapText="1"/>
      <protection/>
    </xf>
    <xf numFmtId="0" fontId="25" fillId="0" borderId="12" xfId="0" applyFont="1" applyFill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3" fillId="23" borderId="14" xfId="0" applyNumberFormat="1" applyFont="1" applyFill="1" applyBorder="1" applyAlignment="1" applyProtection="1">
      <alignment horizontal="left" wrapText="1"/>
      <protection/>
    </xf>
    <xf numFmtId="0" fontId="23" fillId="2" borderId="14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3" fontId="29" fillId="0" borderId="28" xfId="0" applyNumberFormat="1" applyFont="1" applyBorder="1" applyAlignment="1">
      <alignment horizontal="center"/>
    </xf>
    <xf numFmtId="0" fontId="20" fillId="0" borderId="32" xfId="0" applyNumberFormat="1" applyFont="1" applyFill="1" applyBorder="1" applyAlignment="1" applyProtection="1">
      <alignment horizontal="left" wrapText="1"/>
      <protection/>
    </xf>
    <xf numFmtId="0" fontId="25" fillId="0" borderId="28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no 2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838200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838200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18</xdr:row>
      <xdr:rowOff>838200</xdr:rowOff>
    </xdr:to>
    <xdr:sp>
      <xdr:nvSpPr>
        <xdr:cNvPr id="3" name="Line 1"/>
        <xdr:cNvSpPr>
          <a:spLocks/>
        </xdr:cNvSpPr>
      </xdr:nvSpPr>
      <xdr:spPr>
        <a:xfrm>
          <a:off x="19050" y="41814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18</xdr:row>
      <xdr:rowOff>838200</xdr:rowOff>
    </xdr:to>
    <xdr:sp>
      <xdr:nvSpPr>
        <xdr:cNvPr id="4" name="Line 2"/>
        <xdr:cNvSpPr>
          <a:spLocks/>
        </xdr:cNvSpPr>
      </xdr:nvSpPr>
      <xdr:spPr>
        <a:xfrm>
          <a:off x="9525" y="41814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33</xdr:row>
      <xdr:rowOff>838200</xdr:rowOff>
    </xdr:to>
    <xdr:sp>
      <xdr:nvSpPr>
        <xdr:cNvPr id="5" name="Line 1"/>
        <xdr:cNvSpPr>
          <a:spLocks/>
        </xdr:cNvSpPr>
      </xdr:nvSpPr>
      <xdr:spPr>
        <a:xfrm>
          <a:off x="19050" y="78771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33</xdr:row>
      <xdr:rowOff>838200</xdr:rowOff>
    </xdr:to>
    <xdr:sp>
      <xdr:nvSpPr>
        <xdr:cNvPr id="6" name="Line 2"/>
        <xdr:cNvSpPr>
          <a:spLocks/>
        </xdr:cNvSpPr>
      </xdr:nvSpPr>
      <xdr:spPr>
        <a:xfrm>
          <a:off x="9525" y="7877175"/>
          <a:ext cx="104775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K45"/>
  <sheetViews>
    <sheetView tabSelected="1" zoomScaleSheetLayoutView="120" zoomScalePageLayoutView="0" workbookViewId="0" topLeftCell="A1">
      <selection activeCell="J30" sqref="J3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8" ht="48" customHeight="1">
      <c r="A3" s="134" t="s">
        <v>0</v>
      </c>
      <c r="B3" s="134"/>
      <c r="C3" s="134"/>
      <c r="D3" s="134"/>
      <c r="E3" s="134"/>
      <c r="F3" s="134"/>
      <c r="G3" s="134"/>
      <c r="H3" s="134"/>
    </row>
    <row r="4" spans="1:8" s="3" customFormat="1" ht="26.25" customHeight="1">
      <c r="A4" s="134" t="s">
        <v>1</v>
      </c>
      <c r="B4" s="134"/>
      <c r="C4" s="134"/>
      <c r="D4" s="134"/>
      <c r="E4" s="134"/>
      <c r="F4" s="134"/>
      <c r="G4" s="134"/>
      <c r="H4" s="134"/>
    </row>
    <row r="5" spans="1:5" ht="15.75" customHeight="1">
      <c r="A5" s="4"/>
      <c r="B5" s="5"/>
      <c r="C5" s="5"/>
      <c r="D5" s="5"/>
      <c r="E5" s="5"/>
    </row>
    <row r="6" spans="1:9" ht="27.75" customHeight="1">
      <c r="A6" s="6"/>
      <c r="B6" s="7"/>
      <c r="C6" s="7"/>
      <c r="D6" s="8"/>
      <c r="E6" s="9"/>
      <c r="F6" s="10" t="s">
        <v>2</v>
      </c>
      <c r="G6" s="10" t="s">
        <v>3</v>
      </c>
      <c r="H6" s="11" t="s">
        <v>4</v>
      </c>
      <c r="I6" s="12"/>
    </row>
    <row r="7" spans="1:9" ht="27.75" customHeight="1">
      <c r="A7" s="135" t="s">
        <v>5</v>
      </c>
      <c r="B7" s="135"/>
      <c r="C7" s="135"/>
      <c r="D7" s="135"/>
      <c r="E7" s="135"/>
      <c r="F7" s="13">
        <v>8450727</v>
      </c>
      <c r="G7" s="13">
        <f>G8+G9</f>
        <v>8619741</v>
      </c>
      <c r="H7" s="13">
        <f>+H8+H9</f>
        <v>8792136</v>
      </c>
      <c r="I7" s="14"/>
    </row>
    <row r="8" spans="1:8" ht="22.5" customHeight="1">
      <c r="A8" s="136" t="s">
        <v>6</v>
      </c>
      <c r="B8" s="136"/>
      <c r="C8" s="136"/>
      <c r="D8" s="136"/>
      <c r="E8" s="136"/>
      <c r="F8" s="15">
        <v>8450727</v>
      </c>
      <c r="G8" s="15">
        <v>8619741</v>
      </c>
      <c r="H8" s="15">
        <v>8792136</v>
      </c>
    </row>
    <row r="9" spans="1:8" ht="22.5" customHeight="1">
      <c r="A9" s="137" t="s">
        <v>7</v>
      </c>
      <c r="B9" s="137"/>
      <c r="C9" s="137"/>
      <c r="D9" s="137"/>
      <c r="E9" s="137"/>
      <c r="F9" s="15"/>
      <c r="G9" s="15"/>
      <c r="H9" s="15"/>
    </row>
    <row r="10" spans="1:8" ht="22.5" customHeight="1">
      <c r="A10" s="16" t="s">
        <v>8</v>
      </c>
      <c r="B10" s="17"/>
      <c r="C10" s="17"/>
      <c r="D10" s="17"/>
      <c r="E10" s="17"/>
      <c r="F10" s="13">
        <v>8535457</v>
      </c>
      <c r="G10" s="13">
        <f>+G11+G12</f>
        <v>8706166</v>
      </c>
      <c r="H10" s="13">
        <f>+H11+H12</f>
        <v>8880289</v>
      </c>
    </row>
    <row r="11" spans="1:10" ht="22.5" customHeight="1">
      <c r="A11" s="136" t="s">
        <v>9</v>
      </c>
      <c r="B11" s="136"/>
      <c r="C11" s="136"/>
      <c r="D11" s="136"/>
      <c r="E11" s="136"/>
      <c r="F11" s="15">
        <v>8535457</v>
      </c>
      <c r="G11" s="15">
        <v>8706166</v>
      </c>
      <c r="H11" s="18">
        <v>8880289</v>
      </c>
      <c r="I11" s="19"/>
      <c r="J11" s="19"/>
    </row>
    <row r="12" spans="1:10" ht="22.5" customHeight="1">
      <c r="A12" s="138" t="s">
        <v>10</v>
      </c>
      <c r="B12" s="138"/>
      <c r="C12" s="138"/>
      <c r="D12" s="138"/>
      <c r="E12" s="138"/>
      <c r="F12" s="20"/>
      <c r="G12" s="20"/>
      <c r="H12" s="18"/>
      <c r="I12" s="19"/>
      <c r="J12" s="19"/>
    </row>
    <row r="13" spans="1:10" ht="22.5" customHeight="1">
      <c r="A13" s="135" t="s">
        <v>11</v>
      </c>
      <c r="B13" s="135"/>
      <c r="C13" s="135"/>
      <c r="D13" s="135"/>
      <c r="E13" s="135"/>
      <c r="F13" s="21">
        <v>-84730</v>
      </c>
      <c r="G13" s="21">
        <v>-86425</v>
      </c>
      <c r="H13" s="21">
        <v>-88153</v>
      </c>
      <c r="J13" s="19"/>
    </row>
    <row r="14" spans="1:8" ht="25.5" customHeight="1">
      <c r="A14" s="134"/>
      <c r="B14" s="134"/>
      <c r="C14" s="134"/>
      <c r="D14" s="134"/>
      <c r="E14" s="134"/>
      <c r="F14" s="134"/>
      <c r="G14" s="134"/>
      <c r="H14" s="134"/>
    </row>
    <row r="15" spans="1:10" ht="27.75" customHeight="1">
      <c r="A15" s="6"/>
      <c r="B15" s="7"/>
      <c r="C15" s="7"/>
      <c r="D15" s="8"/>
      <c r="E15" s="9"/>
      <c r="F15" s="10" t="s">
        <v>2</v>
      </c>
      <c r="G15" s="10" t="s">
        <v>3</v>
      </c>
      <c r="H15" s="11" t="s">
        <v>4</v>
      </c>
      <c r="J15" s="19"/>
    </row>
    <row r="16" spans="1:10" ht="30.75" customHeight="1">
      <c r="A16" s="139" t="s">
        <v>12</v>
      </c>
      <c r="B16" s="139"/>
      <c r="C16" s="139"/>
      <c r="D16" s="139"/>
      <c r="E16" s="139"/>
      <c r="F16" s="22"/>
      <c r="G16" s="22"/>
      <c r="H16" s="23"/>
      <c r="J16" s="19"/>
    </row>
    <row r="17" spans="1:10" ht="34.5" customHeight="1">
      <c r="A17" s="140" t="s">
        <v>13</v>
      </c>
      <c r="B17" s="140"/>
      <c r="C17" s="140"/>
      <c r="D17" s="140"/>
      <c r="E17" s="140"/>
      <c r="F17" s="24">
        <v>84730</v>
      </c>
      <c r="G17" s="24">
        <v>86425</v>
      </c>
      <c r="H17" s="21">
        <v>88153</v>
      </c>
      <c r="J17" s="19"/>
    </row>
    <row r="18" spans="1:10" s="25" customFormat="1" ht="25.5" customHeight="1">
      <c r="A18" s="134"/>
      <c r="B18" s="134"/>
      <c r="C18" s="134"/>
      <c r="D18" s="134"/>
      <c r="E18" s="134"/>
      <c r="F18" s="134"/>
      <c r="G18" s="134"/>
      <c r="H18" s="134"/>
      <c r="J18" s="26"/>
    </row>
    <row r="19" spans="1:11" s="25" customFormat="1" ht="27.75" customHeight="1">
      <c r="A19" s="6"/>
      <c r="B19" s="7"/>
      <c r="C19" s="7"/>
      <c r="D19" s="8"/>
      <c r="E19" s="9"/>
      <c r="F19" s="10" t="s">
        <v>2</v>
      </c>
      <c r="G19" s="10" t="s">
        <v>3</v>
      </c>
      <c r="H19" s="11" t="s">
        <v>4</v>
      </c>
      <c r="J19" s="26"/>
      <c r="K19" s="26"/>
    </row>
    <row r="20" spans="1:10" s="25" customFormat="1" ht="22.5" customHeight="1">
      <c r="A20" s="136" t="s">
        <v>14</v>
      </c>
      <c r="B20" s="136"/>
      <c r="C20" s="136"/>
      <c r="D20" s="136"/>
      <c r="E20" s="136"/>
      <c r="F20" s="20"/>
      <c r="G20" s="20"/>
      <c r="H20" s="20"/>
      <c r="J20" s="26"/>
    </row>
    <row r="21" spans="1:8" s="25" customFormat="1" ht="33.75" customHeight="1">
      <c r="A21" s="136" t="s">
        <v>15</v>
      </c>
      <c r="B21" s="136"/>
      <c r="C21" s="136"/>
      <c r="D21" s="136"/>
      <c r="E21" s="136"/>
      <c r="F21" s="20"/>
      <c r="G21" s="20"/>
      <c r="H21" s="20"/>
    </row>
    <row r="22" spans="1:11" s="25" customFormat="1" ht="22.5" customHeight="1">
      <c r="A22" s="135" t="s">
        <v>16</v>
      </c>
      <c r="B22" s="135"/>
      <c r="C22" s="135"/>
      <c r="D22" s="135"/>
      <c r="E22" s="135"/>
      <c r="F22" s="13">
        <f>F20-F21</f>
        <v>0</v>
      </c>
      <c r="G22" s="13">
        <f>G20-G21</f>
        <v>0</v>
      </c>
      <c r="H22" s="13">
        <f>H20-H21</f>
        <v>0</v>
      </c>
      <c r="J22" s="27"/>
      <c r="K22" s="26"/>
    </row>
    <row r="23" spans="1:8" s="25" customFormat="1" ht="25.5" customHeight="1">
      <c r="A23" s="134"/>
      <c r="B23" s="134"/>
      <c r="C23" s="134"/>
      <c r="D23" s="134"/>
      <c r="E23" s="134"/>
      <c r="F23" s="134"/>
      <c r="G23" s="134"/>
      <c r="H23" s="134"/>
    </row>
    <row r="24" spans="1:8" s="25" customFormat="1" ht="22.5" customHeight="1">
      <c r="A24" s="136" t="s">
        <v>17</v>
      </c>
      <c r="B24" s="136"/>
      <c r="C24" s="136"/>
      <c r="D24" s="136"/>
      <c r="E24" s="136"/>
      <c r="F24" s="20">
        <f>IF((F13+F17+F22)&lt;&gt;0,"NESLAGANJE ZBROJA",(F13+F17+F22))</f>
        <v>0</v>
      </c>
      <c r="G24" s="20">
        <f>IF((G13+G17+G22)&lt;&gt;0,"NESLAGANJE ZBROJA",(G13+G17+G22))</f>
        <v>0</v>
      </c>
      <c r="H24" s="20">
        <f>IF((H13+H17+H22)&lt;&gt;0,"NESLAGANJE ZBROJA",(H13+H17+H22))</f>
        <v>0</v>
      </c>
    </row>
    <row r="25" spans="1:5" s="25" customFormat="1" ht="18" customHeight="1">
      <c r="A25" s="4"/>
      <c r="B25" s="5"/>
      <c r="C25" s="5"/>
      <c r="D25" s="5"/>
      <c r="E25" s="5"/>
    </row>
    <row r="26" spans="1:8" ht="42" customHeight="1">
      <c r="A26" s="141" t="s">
        <v>18</v>
      </c>
      <c r="B26" s="141"/>
      <c r="C26" s="141"/>
      <c r="D26" s="141"/>
      <c r="E26" s="141"/>
      <c r="F26" s="141"/>
      <c r="G26" s="141"/>
      <c r="H26" s="141"/>
    </row>
    <row r="27" ht="12.75">
      <c r="E27" s="28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29"/>
      <c r="F33" s="30"/>
      <c r="G33" s="30"/>
      <c r="H33" s="30"/>
    </row>
    <row r="34" spans="5:8" ht="12.75">
      <c r="E34" s="29"/>
      <c r="F34" s="19"/>
      <c r="G34" s="19"/>
      <c r="H34" s="19"/>
    </row>
    <row r="35" spans="5:8" ht="12.75">
      <c r="E35" s="29"/>
      <c r="F35" s="19"/>
      <c r="G35" s="19"/>
      <c r="H35" s="19"/>
    </row>
    <row r="36" spans="5:8" ht="12.75">
      <c r="E36" s="29"/>
      <c r="F36" s="19"/>
      <c r="G36" s="19"/>
      <c r="H36" s="19"/>
    </row>
    <row r="37" spans="5:8" ht="12.75">
      <c r="E37" s="29"/>
      <c r="F37" s="19"/>
      <c r="G37" s="19"/>
      <c r="H37" s="19"/>
    </row>
    <row r="38" ht="12.75">
      <c r="E38" s="29"/>
    </row>
    <row r="43" ht="12.75">
      <c r="F43" s="19"/>
    </row>
    <row r="44" ht="12.75">
      <c r="F44" s="19"/>
    </row>
    <row r="45" ht="12.75">
      <c r="F45" s="19"/>
    </row>
  </sheetData>
  <sheetProtection selectLockedCells="1" selectUnlockedCells="1"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SheetLayoutView="120" zoomScalePageLayoutView="0" workbookViewId="0" topLeftCell="A22">
      <selection activeCell="J4" sqref="J4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32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4" t="s">
        <v>19</v>
      </c>
      <c r="B1" s="134"/>
      <c r="C1" s="134"/>
      <c r="D1" s="134"/>
      <c r="E1" s="134"/>
      <c r="F1" s="134"/>
      <c r="G1" s="134"/>
      <c r="H1" s="134"/>
    </row>
    <row r="2" spans="1:8" s="34" customFormat="1" ht="12.75">
      <c r="A2" s="33"/>
      <c r="H2" s="35" t="s">
        <v>20</v>
      </c>
    </row>
    <row r="3" spans="1:8" s="34" customFormat="1" ht="26.25" customHeight="1">
      <c r="A3" s="36" t="s">
        <v>21</v>
      </c>
      <c r="B3" s="144" t="s">
        <v>22</v>
      </c>
      <c r="C3" s="144"/>
      <c r="D3" s="144"/>
      <c r="E3" s="144"/>
      <c r="F3" s="144"/>
      <c r="G3" s="144"/>
      <c r="H3" s="144"/>
    </row>
    <row r="4" spans="1:8" s="34" customFormat="1" ht="66">
      <c r="A4" s="37" t="s">
        <v>23</v>
      </c>
      <c r="B4" s="38" t="s">
        <v>24</v>
      </c>
      <c r="C4" s="39" t="s">
        <v>25</v>
      </c>
      <c r="D4" s="39" t="s">
        <v>26</v>
      </c>
      <c r="E4" s="39" t="s">
        <v>27</v>
      </c>
      <c r="F4" s="39" t="s">
        <v>28</v>
      </c>
      <c r="G4" s="39" t="s">
        <v>29</v>
      </c>
      <c r="H4" s="40" t="s">
        <v>30</v>
      </c>
    </row>
    <row r="5" spans="1:8" s="34" customFormat="1" ht="12.75">
      <c r="A5" s="41">
        <v>634</v>
      </c>
      <c r="B5" s="42"/>
      <c r="C5" s="43"/>
      <c r="D5" s="43"/>
      <c r="E5" s="44">
        <v>6</v>
      </c>
      <c r="F5" s="43"/>
      <c r="G5" s="45"/>
      <c r="H5" s="46"/>
    </row>
    <row r="6" spans="1:8" s="34" customFormat="1" ht="12.75">
      <c r="A6" s="41">
        <v>636</v>
      </c>
      <c r="B6" s="42"/>
      <c r="C6" s="47"/>
      <c r="D6" s="47"/>
      <c r="E6" s="48">
        <v>6714100</v>
      </c>
      <c r="F6" s="47"/>
      <c r="G6" s="47"/>
      <c r="H6" s="49"/>
    </row>
    <row r="7" spans="1:8" s="34" customFormat="1" ht="12.75">
      <c r="A7" s="41">
        <v>638</v>
      </c>
      <c r="B7" s="42"/>
      <c r="C7" s="47"/>
      <c r="D7" s="48"/>
      <c r="E7" s="48">
        <v>42684</v>
      </c>
      <c r="F7" s="47"/>
      <c r="G7" s="47"/>
      <c r="H7" s="49"/>
    </row>
    <row r="8" spans="1:8" s="34" customFormat="1" ht="12.75">
      <c r="A8" s="41">
        <v>639</v>
      </c>
      <c r="B8" s="42"/>
      <c r="C8" s="48">
        <v>400</v>
      </c>
      <c r="D8" s="47"/>
      <c r="E8" s="47"/>
      <c r="F8" s="47"/>
      <c r="G8" s="47"/>
      <c r="H8" s="49"/>
    </row>
    <row r="9" spans="1:8" s="34" customFormat="1" ht="12.75">
      <c r="A9" s="50">
        <v>652</v>
      </c>
      <c r="B9" s="51"/>
      <c r="C9" s="52">
        <v>20100</v>
      </c>
      <c r="D9" s="52">
        <v>602000</v>
      </c>
      <c r="E9" s="52"/>
      <c r="F9" s="52"/>
      <c r="G9" s="52"/>
      <c r="H9" s="53"/>
    </row>
    <row r="10" spans="1:8" s="34" customFormat="1" ht="12.75">
      <c r="A10" s="50">
        <v>663</v>
      </c>
      <c r="B10" s="51"/>
      <c r="C10" s="52"/>
      <c r="D10" s="52"/>
      <c r="E10" s="52"/>
      <c r="F10" s="52">
        <v>10500</v>
      </c>
      <c r="G10" s="52"/>
      <c r="H10" s="53"/>
    </row>
    <row r="11" spans="1:8" s="34" customFormat="1" ht="12.75">
      <c r="A11" s="50">
        <v>661</v>
      </c>
      <c r="B11" s="51"/>
      <c r="C11" s="52">
        <v>34800</v>
      </c>
      <c r="D11" s="52"/>
      <c r="E11" s="52"/>
      <c r="F11" s="52"/>
      <c r="G11" s="52"/>
      <c r="H11" s="53"/>
    </row>
    <row r="12" spans="1:8" s="34" customFormat="1" ht="12.75">
      <c r="A12" s="50">
        <v>663</v>
      </c>
      <c r="B12" s="51"/>
      <c r="C12" s="52"/>
      <c r="D12" s="52"/>
      <c r="E12" s="52"/>
      <c r="F12" s="52">
        <v>1000</v>
      </c>
      <c r="G12" s="52"/>
      <c r="H12" s="53"/>
    </row>
    <row r="13" spans="1:8" s="34" customFormat="1" ht="12.75">
      <c r="A13" s="50">
        <v>671</v>
      </c>
      <c r="B13" s="51">
        <v>1025137</v>
      </c>
      <c r="C13" s="52"/>
      <c r="D13" s="52"/>
      <c r="E13" s="52"/>
      <c r="F13" s="52"/>
      <c r="G13" s="52"/>
      <c r="H13" s="53"/>
    </row>
    <row r="14" spans="1:8" s="34" customFormat="1" ht="12.75">
      <c r="A14" s="50">
        <v>922</v>
      </c>
      <c r="B14" s="51"/>
      <c r="C14" s="52"/>
      <c r="D14" s="52"/>
      <c r="E14" s="52">
        <v>84730</v>
      </c>
      <c r="F14" s="52"/>
      <c r="G14" s="52"/>
      <c r="H14" s="53"/>
    </row>
    <row r="15" spans="1:8" s="34" customFormat="1" ht="30" customHeight="1">
      <c r="A15" s="54" t="s">
        <v>31</v>
      </c>
      <c r="B15" s="55">
        <f>SUM(B5+B6+B7+B8+B9+B10+B11+B12+B13+B14)</f>
        <v>1025137</v>
      </c>
      <c r="C15" s="55">
        <f>SUM(C5+C6+C7+C8+C9+C10+C11+C12+C13+C14)</f>
        <v>55300</v>
      </c>
      <c r="D15" s="55">
        <f>SUM(D5+D6+D7+D8+D9+D10+D11+D12+D13+D14)</f>
        <v>602000</v>
      </c>
      <c r="E15" s="55">
        <f>SUM(E5+E6+E7+E8+E9+E10+E11+E12+E13+E14)</f>
        <v>6841520</v>
      </c>
      <c r="F15" s="55">
        <f>SUM(F5+F6+F7+F8+F9+F10+F11+F12+F13+F14)</f>
        <v>11500</v>
      </c>
      <c r="G15" s="55"/>
      <c r="H15" s="56"/>
    </row>
    <row r="16" spans="1:8" s="34" customFormat="1" ht="28.5" customHeight="1">
      <c r="A16" s="57" t="s">
        <v>32</v>
      </c>
      <c r="B16" s="142">
        <f>B15+C15+D15+E15+F15+G15+H15</f>
        <v>8535457</v>
      </c>
      <c r="C16" s="142"/>
      <c r="D16" s="142"/>
      <c r="E16" s="142"/>
      <c r="F16" s="142"/>
      <c r="G16" s="142"/>
      <c r="H16" s="142"/>
    </row>
    <row r="17" spans="1:8" ht="12.75">
      <c r="A17" s="58"/>
      <c r="B17" s="58"/>
      <c r="C17" s="58"/>
      <c r="D17" s="59"/>
      <c r="E17" s="60"/>
      <c r="H17" s="35"/>
    </row>
    <row r="18" spans="1:8" ht="26.25" customHeight="1">
      <c r="A18" s="61" t="s">
        <v>21</v>
      </c>
      <c r="B18" s="144" t="s">
        <v>33</v>
      </c>
      <c r="C18" s="144"/>
      <c r="D18" s="144"/>
      <c r="E18" s="144"/>
      <c r="F18" s="144"/>
      <c r="G18" s="144"/>
      <c r="H18" s="144"/>
    </row>
    <row r="19" spans="1:8" ht="66">
      <c r="A19" s="62" t="s">
        <v>23</v>
      </c>
      <c r="B19" s="38" t="s">
        <v>24</v>
      </c>
      <c r="C19" s="43" t="s">
        <v>25</v>
      </c>
      <c r="D19" s="43" t="s">
        <v>26</v>
      </c>
      <c r="E19" s="43" t="s">
        <v>27</v>
      </c>
      <c r="F19" s="43" t="s">
        <v>28</v>
      </c>
      <c r="G19" s="43" t="s">
        <v>29</v>
      </c>
      <c r="H19" s="46" t="s">
        <v>30</v>
      </c>
    </row>
    <row r="20" spans="1:8" ht="12.75">
      <c r="A20" s="63">
        <v>634</v>
      </c>
      <c r="B20" s="64"/>
      <c r="C20" s="52"/>
      <c r="D20" s="65"/>
      <c r="E20" s="66">
        <f>E5+(E5*0.02)</f>
        <v>6.12</v>
      </c>
      <c r="F20" s="64"/>
      <c r="G20" s="64"/>
      <c r="H20" s="64"/>
    </row>
    <row r="21" spans="1:8" ht="12.75">
      <c r="A21" s="63">
        <v>636</v>
      </c>
      <c r="B21" s="52"/>
      <c r="C21" s="52"/>
      <c r="D21" s="52"/>
      <c r="E21" s="66">
        <f>E6+(E6*0.02)</f>
        <v>6848382</v>
      </c>
      <c r="F21" s="64"/>
      <c r="G21" s="52"/>
      <c r="H21" s="52"/>
    </row>
    <row r="22" spans="1:8" ht="12.75">
      <c r="A22" s="63">
        <v>638</v>
      </c>
      <c r="B22" s="52"/>
      <c r="C22" s="52"/>
      <c r="D22" s="52"/>
      <c r="E22" s="66">
        <f>E7+(E7*0.02)</f>
        <v>43537.68</v>
      </c>
      <c r="F22" s="64"/>
      <c r="G22" s="52"/>
      <c r="H22" s="52"/>
    </row>
    <row r="23" spans="1:8" ht="12.75">
      <c r="A23" s="63">
        <v>639</v>
      </c>
      <c r="B23" s="52"/>
      <c r="C23" s="52">
        <f>C8+(C8*0.02)</f>
        <v>408</v>
      </c>
      <c r="D23" s="52"/>
      <c r="E23" s="66"/>
      <c r="F23" s="64"/>
      <c r="G23" s="52"/>
      <c r="H23" s="52"/>
    </row>
    <row r="24" spans="1:8" ht="12.75">
      <c r="A24" s="67">
        <v>652</v>
      </c>
      <c r="B24" s="52"/>
      <c r="C24" s="52">
        <f>C9+(C9*0.02)</f>
        <v>20502</v>
      </c>
      <c r="D24" s="52">
        <f>D9+(D9*0.02)</f>
        <v>614040</v>
      </c>
      <c r="E24" s="66"/>
      <c r="F24" s="64"/>
      <c r="G24" s="52"/>
      <c r="H24" s="52"/>
    </row>
    <row r="25" spans="1:8" ht="12.75">
      <c r="A25" s="67">
        <v>663</v>
      </c>
      <c r="B25" s="52"/>
      <c r="C25" s="52"/>
      <c r="D25" s="52"/>
      <c r="E25" s="66"/>
      <c r="F25" s="64">
        <f>F10+(F10*0.02)</f>
        <v>10710</v>
      </c>
      <c r="G25" s="52"/>
      <c r="H25" s="52"/>
    </row>
    <row r="26" spans="1:8" ht="12.75">
      <c r="A26" s="67">
        <v>661</v>
      </c>
      <c r="B26" s="52"/>
      <c r="C26" s="52">
        <f>C11+(C11*0.02)</f>
        <v>35496</v>
      </c>
      <c r="D26" s="52"/>
      <c r="E26" s="66"/>
      <c r="F26" s="64"/>
      <c r="G26" s="52"/>
      <c r="H26" s="52"/>
    </row>
    <row r="27" spans="1:8" ht="12.75">
      <c r="A27" s="67">
        <v>663</v>
      </c>
      <c r="B27" s="52"/>
      <c r="C27" s="52"/>
      <c r="D27" s="52"/>
      <c r="E27" s="66"/>
      <c r="F27" s="64">
        <f>F12+(F12*0.02)</f>
        <v>1020</v>
      </c>
      <c r="G27" s="52"/>
      <c r="H27" s="52"/>
    </row>
    <row r="28" spans="1:8" ht="12.75">
      <c r="A28" s="67">
        <v>671</v>
      </c>
      <c r="B28" s="52">
        <f>B13+(B13*0.02)</f>
        <v>1045639.74</v>
      </c>
      <c r="C28" s="52"/>
      <c r="D28" s="52"/>
      <c r="E28" s="66"/>
      <c r="F28" s="64"/>
      <c r="G28" s="52"/>
      <c r="H28" s="52"/>
    </row>
    <row r="29" spans="1:8" ht="12.75">
      <c r="A29" s="67">
        <v>922</v>
      </c>
      <c r="B29" s="52"/>
      <c r="C29" s="52"/>
      <c r="D29" s="52"/>
      <c r="E29" s="66">
        <f>E14+(E14*0.02)</f>
        <v>86424.6</v>
      </c>
      <c r="F29" s="64"/>
      <c r="G29" s="52"/>
      <c r="H29" s="52"/>
    </row>
    <row r="30" spans="1:8" s="34" customFormat="1" ht="30" customHeight="1">
      <c r="A30" s="57" t="s">
        <v>31</v>
      </c>
      <c r="B30" s="68">
        <f>SUM(B20+B21+B22+B23+B24+B25+B26+B27+B28)</f>
        <v>1045639.74</v>
      </c>
      <c r="C30" s="68">
        <f>SUM(C20+C21+C22+C23+C24+C25+C26+C27+C28)</f>
        <v>56406</v>
      </c>
      <c r="D30" s="68">
        <f>SUM(D20+D21+D22+D23+D24+D25+D26+D27+D28)</f>
        <v>614040</v>
      </c>
      <c r="E30" s="69">
        <f>E15+(E15*0.02)</f>
        <v>6978350.4</v>
      </c>
      <c r="F30" s="70">
        <f>F15+(F15*0.02)</f>
        <v>11730</v>
      </c>
      <c r="G30" s="68"/>
      <c r="H30" s="68"/>
    </row>
    <row r="31" spans="1:8" s="34" customFormat="1" ht="28.5" customHeight="1">
      <c r="A31" s="57" t="s">
        <v>34</v>
      </c>
      <c r="B31" s="142">
        <f>B30+C30+D30+E30+F30+G30+H30</f>
        <v>8706166.14</v>
      </c>
      <c r="C31" s="142"/>
      <c r="D31" s="142"/>
      <c r="E31" s="142"/>
      <c r="F31" s="142"/>
      <c r="G31" s="142"/>
      <c r="H31" s="142"/>
    </row>
    <row r="32" spans="4:5" ht="12.75">
      <c r="D32" s="71"/>
      <c r="E32" s="72"/>
    </row>
    <row r="33" spans="1:8" ht="26.25" customHeight="1">
      <c r="A33" s="61" t="s">
        <v>21</v>
      </c>
      <c r="B33" s="144" t="s">
        <v>35</v>
      </c>
      <c r="C33" s="144"/>
      <c r="D33" s="144"/>
      <c r="E33" s="144"/>
      <c r="F33" s="144"/>
      <c r="G33" s="144"/>
      <c r="H33" s="144"/>
    </row>
    <row r="34" spans="1:8" ht="66">
      <c r="A34" s="62" t="s">
        <v>23</v>
      </c>
      <c r="B34" s="38" t="s">
        <v>24</v>
      </c>
      <c r="C34" s="43" t="s">
        <v>25</v>
      </c>
      <c r="D34" s="43" t="s">
        <v>26</v>
      </c>
      <c r="E34" s="43" t="s">
        <v>27</v>
      </c>
      <c r="F34" s="43" t="s">
        <v>28</v>
      </c>
      <c r="G34" s="43" t="s">
        <v>29</v>
      </c>
      <c r="H34" s="46" t="s">
        <v>30</v>
      </c>
    </row>
    <row r="35" spans="1:8" ht="12.75">
      <c r="A35" s="63">
        <v>634</v>
      </c>
      <c r="B35" s="64"/>
      <c r="C35" s="52"/>
      <c r="D35" s="65"/>
      <c r="E35" s="66">
        <f>E20+(E20*0.02)</f>
        <v>6.2424</v>
      </c>
      <c r="F35" s="64"/>
      <c r="G35" s="64"/>
      <c r="H35" s="64"/>
    </row>
    <row r="36" spans="1:8" ht="12.75">
      <c r="A36" s="63">
        <v>636</v>
      </c>
      <c r="B36" s="64"/>
      <c r="C36" s="52"/>
      <c r="D36" s="65"/>
      <c r="E36" s="66">
        <f>E21+(E21*0.02)</f>
        <v>6985349.64</v>
      </c>
      <c r="F36" s="64"/>
      <c r="G36" s="52"/>
      <c r="H36" s="52"/>
    </row>
    <row r="37" spans="1:8" ht="12.75">
      <c r="A37" s="63">
        <v>638</v>
      </c>
      <c r="B37" s="64"/>
      <c r="C37" s="52"/>
      <c r="D37" s="65"/>
      <c r="E37" s="66">
        <f>E22+(E22*0.02)</f>
        <v>44408.433600000004</v>
      </c>
      <c r="F37" s="64"/>
      <c r="G37" s="52"/>
      <c r="H37" s="52"/>
    </row>
    <row r="38" spans="1:8" ht="12.75">
      <c r="A38" s="63">
        <v>639</v>
      </c>
      <c r="B38" s="64"/>
      <c r="C38" s="52">
        <f>C23+(C23*0.02)</f>
        <v>416.16</v>
      </c>
      <c r="D38" s="65"/>
      <c r="E38" s="66"/>
      <c r="F38" s="64"/>
      <c r="G38" s="52"/>
      <c r="H38" s="52"/>
    </row>
    <row r="39" spans="1:8" ht="12.75">
      <c r="A39" s="67">
        <v>652</v>
      </c>
      <c r="B39" s="64"/>
      <c r="C39" s="52">
        <f>C24+(C24*0.02)</f>
        <v>20912.04</v>
      </c>
      <c r="D39" s="65">
        <f>D24+(D24*0.02)</f>
        <v>626320.8</v>
      </c>
      <c r="E39" s="66"/>
      <c r="F39" s="64"/>
      <c r="G39" s="52"/>
      <c r="H39" s="52"/>
    </row>
    <row r="40" spans="1:8" ht="12.75">
      <c r="A40" s="67">
        <v>663</v>
      </c>
      <c r="B40" s="64"/>
      <c r="C40" s="52"/>
      <c r="D40" s="65"/>
      <c r="E40" s="66"/>
      <c r="F40" s="64">
        <f>F25+(F25*0.02)</f>
        <v>10924.2</v>
      </c>
      <c r="G40" s="52"/>
      <c r="H40" s="52"/>
    </row>
    <row r="41" spans="1:8" ht="12.75">
      <c r="A41" s="67">
        <v>661</v>
      </c>
      <c r="B41" s="64"/>
      <c r="C41" s="52">
        <f>C26+(C26*0.02)</f>
        <v>36205.92</v>
      </c>
      <c r="D41" s="65"/>
      <c r="E41" s="66"/>
      <c r="F41" s="64"/>
      <c r="G41" s="52"/>
      <c r="H41" s="52"/>
    </row>
    <row r="42" spans="1:8" ht="12.75">
      <c r="A42" s="67">
        <v>663</v>
      </c>
      <c r="B42" s="64"/>
      <c r="C42" s="52"/>
      <c r="D42" s="65"/>
      <c r="E42" s="66"/>
      <c r="F42" s="64">
        <f>F27+(F27*0.02)</f>
        <v>1040.4</v>
      </c>
      <c r="G42" s="52"/>
      <c r="H42" s="52"/>
    </row>
    <row r="43" spans="1:8" ht="13.5" customHeight="1">
      <c r="A43" s="67">
        <v>671</v>
      </c>
      <c r="B43" s="66">
        <f>B28+(B28*0.02)</f>
        <v>1066552.5348</v>
      </c>
      <c r="C43" s="52"/>
      <c r="D43" s="65"/>
      <c r="E43" s="66"/>
      <c r="F43" s="64"/>
      <c r="G43" s="52"/>
      <c r="H43" s="52"/>
    </row>
    <row r="44" spans="1:8" ht="13.5" customHeight="1">
      <c r="A44" s="67">
        <v>922</v>
      </c>
      <c r="B44" s="64"/>
      <c r="C44" s="52"/>
      <c r="D44" s="65"/>
      <c r="E44" s="66">
        <f>E29+(E29*0.02)</f>
        <v>88153.092</v>
      </c>
      <c r="F44" s="64"/>
      <c r="G44" s="52"/>
      <c r="H44" s="52"/>
    </row>
    <row r="45" spans="1:8" s="34" customFormat="1" ht="30" customHeight="1">
      <c r="A45" s="57" t="s">
        <v>31</v>
      </c>
      <c r="B45" s="68">
        <f>SUM(B35+B36+B37+B38+B39+B40+B41+B42+B43)</f>
        <v>1066552.5348</v>
      </c>
      <c r="C45" s="73">
        <f>C30+(C30*0.02)</f>
        <v>57534.12</v>
      </c>
      <c r="D45" s="74">
        <f>D30+(D30*0.02)</f>
        <v>626320.8</v>
      </c>
      <c r="E45" s="69">
        <f>E30+(E30*0.02)</f>
        <v>7117917.408000001</v>
      </c>
      <c r="F45" s="70">
        <f>F30+(F30*0.02)</f>
        <v>11964.6</v>
      </c>
      <c r="G45" s="68"/>
      <c r="H45" s="68"/>
    </row>
    <row r="46" spans="1:8" s="34" customFormat="1" ht="28.5" customHeight="1">
      <c r="A46" s="57" t="s">
        <v>36</v>
      </c>
      <c r="B46" s="142">
        <f>B45+C45+D45+E45+F45+G45+H45</f>
        <v>8880289.4628</v>
      </c>
      <c r="C46" s="142"/>
      <c r="D46" s="142"/>
      <c r="E46" s="142"/>
      <c r="F46" s="142"/>
      <c r="G46" s="142"/>
      <c r="H46" s="142"/>
    </row>
    <row r="47" spans="3:5" ht="13.5" customHeight="1">
      <c r="C47" s="75"/>
      <c r="D47" s="71"/>
      <c r="E47" s="76"/>
    </row>
    <row r="48" spans="3:5" ht="13.5" customHeight="1">
      <c r="C48" s="75"/>
      <c r="D48" s="77"/>
      <c r="E48" s="78"/>
    </row>
    <row r="49" spans="4:5" ht="13.5" customHeight="1">
      <c r="D49" s="71"/>
      <c r="E49" s="79"/>
    </row>
    <row r="50" spans="4:5" ht="13.5" customHeight="1">
      <c r="D50" s="77"/>
      <c r="E50" s="80"/>
    </row>
    <row r="51" spans="4:5" ht="13.5" customHeight="1">
      <c r="D51" s="71"/>
      <c r="E51" s="72"/>
    </row>
    <row r="52" spans="3:5" ht="28.5" customHeight="1">
      <c r="C52" s="75"/>
      <c r="D52" s="71"/>
      <c r="E52" s="81"/>
    </row>
    <row r="53" spans="3:5" ht="13.5" customHeight="1">
      <c r="C53" s="75"/>
      <c r="D53" s="71"/>
      <c r="E53" s="78"/>
    </row>
    <row r="54" spans="4:5" ht="13.5" customHeight="1">
      <c r="D54" s="71"/>
      <c r="E54" s="72"/>
    </row>
    <row r="55" spans="4:5" ht="13.5" customHeight="1">
      <c r="D55" s="71"/>
      <c r="E55" s="80"/>
    </row>
    <row r="56" spans="4:5" ht="13.5" customHeight="1">
      <c r="D56" s="71"/>
      <c r="E56" s="72"/>
    </row>
    <row r="57" spans="4:5" ht="22.5" customHeight="1">
      <c r="D57" s="71"/>
      <c r="E57" s="82"/>
    </row>
    <row r="58" spans="4:5" ht="13.5" customHeight="1">
      <c r="D58" s="71"/>
      <c r="E58" s="79"/>
    </row>
    <row r="59" spans="2:5" ht="13.5" customHeight="1">
      <c r="B59" s="75"/>
      <c r="D59" s="71"/>
      <c r="E59" s="83"/>
    </row>
    <row r="60" spans="3:5" ht="13.5" customHeight="1">
      <c r="C60" s="75"/>
      <c r="D60" s="71"/>
      <c r="E60" s="83"/>
    </row>
    <row r="61" spans="3:5" ht="13.5" customHeight="1">
      <c r="C61" s="75"/>
      <c r="D61" s="77"/>
      <c r="E61" s="78"/>
    </row>
    <row r="62" spans="4:5" ht="13.5" customHeight="1">
      <c r="D62" s="71"/>
      <c r="E62" s="72"/>
    </row>
    <row r="63" spans="2:5" ht="13.5" customHeight="1">
      <c r="B63" s="75"/>
      <c r="D63" s="71"/>
      <c r="E63" s="76"/>
    </row>
    <row r="64" spans="3:5" ht="13.5" customHeight="1">
      <c r="C64" s="75"/>
      <c r="D64" s="71"/>
      <c r="E64" s="83"/>
    </row>
    <row r="65" spans="3:5" ht="13.5" customHeight="1">
      <c r="C65" s="75"/>
      <c r="D65" s="77"/>
      <c r="E65" s="78"/>
    </row>
    <row r="66" spans="4:5" ht="13.5" customHeight="1">
      <c r="D66" s="71"/>
      <c r="E66" s="72"/>
    </row>
    <row r="67" spans="3:5" ht="13.5" customHeight="1">
      <c r="C67" s="75"/>
      <c r="D67" s="71"/>
      <c r="E67" s="83"/>
    </row>
    <row r="68" spans="4:5" ht="22.5" customHeight="1">
      <c r="D68" s="77"/>
      <c r="E68" s="82"/>
    </row>
    <row r="69" spans="4:5" ht="13.5" customHeight="1">
      <c r="D69" s="71"/>
      <c r="E69" s="72"/>
    </row>
    <row r="70" spans="4:5" ht="13.5" customHeight="1">
      <c r="D70" s="77"/>
      <c r="E70" s="78"/>
    </row>
    <row r="71" spans="4:5" ht="13.5" customHeight="1">
      <c r="D71" s="71"/>
      <c r="E71" s="72"/>
    </row>
    <row r="72" spans="4:5" ht="13.5" customHeight="1">
      <c r="D72" s="71"/>
      <c r="E72" s="72"/>
    </row>
    <row r="73" spans="1:5" ht="13.5" customHeight="1">
      <c r="A73" s="75"/>
      <c r="D73" s="84"/>
      <c r="E73" s="83"/>
    </row>
    <row r="74" spans="2:5" ht="13.5" customHeight="1">
      <c r="B74" s="75"/>
      <c r="C74" s="75"/>
      <c r="D74" s="85"/>
      <c r="E74" s="83"/>
    </row>
    <row r="75" spans="2:5" ht="13.5" customHeight="1">
      <c r="B75" s="75"/>
      <c r="C75" s="75"/>
      <c r="D75" s="85"/>
      <c r="E75" s="76"/>
    </row>
    <row r="76" spans="2:5" ht="13.5" customHeight="1">
      <c r="B76" s="75"/>
      <c r="C76" s="75"/>
      <c r="D76" s="77"/>
      <c r="E76" s="80"/>
    </row>
    <row r="77" spans="4:5" ht="12.75">
      <c r="D77" s="71"/>
      <c r="E77" s="72"/>
    </row>
    <row r="78" spans="2:5" ht="12.75">
      <c r="B78" s="75"/>
      <c r="D78" s="71"/>
      <c r="E78" s="83"/>
    </row>
    <row r="79" spans="3:5" ht="12.75">
      <c r="C79" s="75"/>
      <c r="D79" s="71"/>
      <c r="E79" s="76"/>
    </row>
    <row r="80" spans="3:5" ht="12.75">
      <c r="C80" s="75"/>
      <c r="D80" s="77"/>
      <c r="E80" s="78"/>
    </row>
    <row r="81" spans="4:5" ht="12.75">
      <c r="D81" s="71"/>
      <c r="E81" s="72"/>
    </row>
    <row r="82" spans="4:5" ht="12.75">
      <c r="D82" s="71"/>
      <c r="E82" s="72"/>
    </row>
    <row r="83" spans="4:5" ht="12.75">
      <c r="D83" s="86"/>
      <c r="E83" s="87"/>
    </row>
    <row r="84" spans="4:5" ht="12.75">
      <c r="D84" s="71"/>
      <c r="E84" s="72"/>
    </row>
    <row r="85" spans="4:5" ht="12.75">
      <c r="D85" s="71"/>
      <c r="E85" s="72"/>
    </row>
    <row r="86" spans="4:5" ht="12.75">
      <c r="D86" s="71"/>
      <c r="E86" s="72"/>
    </row>
    <row r="87" spans="4:5" ht="12.75">
      <c r="D87" s="77"/>
      <c r="E87" s="78"/>
    </row>
    <row r="88" spans="4:5" ht="12.75">
      <c r="D88" s="71"/>
      <c r="E88" s="72"/>
    </row>
    <row r="89" spans="4:5" ht="12.75">
      <c r="D89" s="77"/>
      <c r="E89" s="78"/>
    </row>
    <row r="90" spans="4:5" ht="12.75">
      <c r="D90" s="71"/>
      <c r="E90" s="72"/>
    </row>
    <row r="91" spans="4:5" ht="12.75">
      <c r="D91" s="71"/>
      <c r="E91" s="72"/>
    </row>
    <row r="92" spans="4:5" ht="12.75">
      <c r="D92" s="71"/>
      <c r="E92" s="72"/>
    </row>
    <row r="93" spans="4:5" ht="12.75">
      <c r="D93" s="71"/>
      <c r="E93" s="72"/>
    </row>
    <row r="94" spans="1:5" ht="28.5" customHeight="1">
      <c r="A94" s="88"/>
      <c r="B94" s="88"/>
      <c r="C94" s="88"/>
      <c r="D94" s="89"/>
      <c r="E94" s="90"/>
    </row>
    <row r="95" spans="3:5" ht="12.75">
      <c r="C95" s="75"/>
      <c r="D95" s="71"/>
      <c r="E95" s="76"/>
    </row>
    <row r="96" ht="12.75">
      <c r="E96" s="91"/>
    </row>
    <row r="97" spans="4:5" ht="12.75">
      <c r="D97" s="71"/>
      <c r="E97" s="72"/>
    </row>
    <row r="98" spans="4:5" ht="12.75">
      <c r="D98" s="86"/>
      <c r="E98" s="87"/>
    </row>
    <row r="99" spans="4:5" ht="12.75">
      <c r="D99" s="86"/>
      <c r="E99" s="87"/>
    </row>
    <row r="100" spans="4:5" ht="12.75">
      <c r="D100" s="71"/>
      <c r="E100" s="72"/>
    </row>
    <row r="101" spans="4:5" ht="12.75">
      <c r="D101" s="77"/>
      <c r="E101" s="78"/>
    </row>
    <row r="102" spans="4:5" ht="12.75">
      <c r="D102" s="71"/>
      <c r="E102" s="72"/>
    </row>
    <row r="103" spans="4:5" ht="12.75">
      <c r="D103" s="71"/>
      <c r="E103" s="72"/>
    </row>
    <row r="104" spans="4:5" ht="12.75">
      <c r="D104" s="77"/>
      <c r="E104" s="78"/>
    </row>
    <row r="105" spans="4:5" ht="12.75">
      <c r="D105" s="71"/>
      <c r="E105" s="72"/>
    </row>
    <row r="106" spans="4:5" ht="12.75">
      <c r="D106" s="86"/>
      <c r="E106" s="87"/>
    </row>
    <row r="107" spans="4:5" ht="12.75">
      <c r="D107" s="77"/>
      <c r="E107" s="91"/>
    </row>
    <row r="108" spans="4:5" ht="12.75">
      <c r="D108" s="71"/>
      <c r="E108" s="87"/>
    </row>
    <row r="109" spans="4:5" ht="12.75">
      <c r="D109" s="77"/>
      <c r="E109" s="78"/>
    </row>
    <row r="110" spans="4:5" ht="12.75">
      <c r="D110" s="71"/>
      <c r="E110" s="72"/>
    </row>
    <row r="111" spans="3:5" ht="12.75">
      <c r="C111" s="75"/>
      <c r="D111" s="71"/>
      <c r="E111" s="76"/>
    </row>
    <row r="112" spans="4:5" ht="12.75">
      <c r="D112" s="71"/>
      <c r="E112" s="78"/>
    </row>
    <row r="113" spans="4:5" ht="12.75">
      <c r="D113" s="71"/>
      <c r="E113" s="87"/>
    </row>
    <row r="114" spans="3:5" ht="12.75">
      <c r="C114" s="75"/>
      <c r="D114" s="71"/>
      <c r="E114" s="92"/>
    </row>
    <row r="115" spans="3:5" ht="12.75">
      <c r="C115" s="75"/>
      <c r="D115" s="77"/>
      <c r="E115" s="80"/>
    </row>
    <row r="116" spans="4:5" ht="12.75">
      <c r="D116" s="71"/>
      <c r="E116" s="72"/>
    </row>
    <row r="117" ht="12.75">
      <c r="E117" s="19"/>
    </row>
    <row r="118" spans="4:5" ht="11.25" customHeight="1">
      <c r="D118" s="86"/>
      <c r="E118" s="87"/>
    </row>
    <row r="119" spans="2:5" ht="24" customHeight="1">
      <c r="B119" s="75"/>
      <c r="D119" s="86"/>
      <c r="E119" s="93"/>
    </row>
    <row r="120" spans="3:5" ht="15" customHeight="1">
      <c r="C120" s="75"/>
      <c r="D120" s="86"/>
      <c r="E120" s="93"/>
    </row>
    <row r="121" ht="11.25" customHeight="1">
      <c r="E121" s="91"/>
    </row>
    <row r="122" spans="4:5" ht="12.75">
      <c r="D122" s="86"/>
      <c r="E122" s="87"/>
    </row>
    <row r="123" spans="2:5" ht="13.5" customHeight="1">
      <c r="B123" s="75"/>
      <c r="D123" s="86"/>
      <c r="E123" s="30"/>
    </row>
    <row r="124" spans="3:5" ht="12.75" customHeight="1">
      <c r="C124" s="75"/>
      <c r="D124" s="86"/>
      <c r="E124" s="76"/>
    </row>
    <row r="125" spans="3:5" ht="12.75" customHeight="1">
      <c r="C125" s="75"/>
      <c r="D125" s="77"/>
      <c r="E125" s="80"/>
    </row>
    <row r="126" spans="4:5" ht="12.75">
      <c r="D126" s="71"/>
      <c r="E126" s="72"/>
    </row>
    <row r="127" spans="3:5" ht="12.75">
      <c r="C127" s="75"/>
      <c r="D127" s="71"/>
      <c r="E127" s="92"/>
    </row>
    <row r="128" ht="12.75">
      <c r="E128" s="91"/>
    </row>
    <row r="129" spans="4:5" ht="12.75">
      <c r="D129" s="86"/>
      <c r="E129" s="87"/>
    </row>
    <row r="130" spans="4:5" ht="12.75">
      <c r="D130" s="71"/>
      <c r="E130" s="72"/>
    </row>
    <row r="131" spans="1:5" ht="19.5" customHeight="1">
      <c r="A131" s="94"/>
      <c r="B131" s="58"/>
      <c r="C131" s="58"/>
      <c r="D131" s="58"/>
      <c r="E131" s="83"/>
    </row>
    <row r="132" spans="1:5" ht="15" customHeight="1">
      <c r="A132" s="75"/>
      <c r="D132" s="84"/>
      <c r="E132" s="83"/>
    </row>
    <row r="133" spans="1:5" ht="12.75">
      <c r="A133" s="75"/>
      <c r="B133" s="75"/>
      <c r="D133" s="84"/>
      <c r="E133" s="76"/>
    </row>
    <row r="134" spans="3:5" ht="12.75">
      <c r="C134" s="75"/>
      <c r="D134" s="71"/>
      <c r="E134" s="83"/>
    </row>
    <row r="135" spans="4:5" ht="12.75">
      <c r="D135" s="77"/>
      <c r="E135" s="78"/>
    </row>
    <row r="136" spans="2:5" ht="12.75">
      <c r="B136" s="75"/>
      <c r="D136" s="71"/>
      <c r="E136" s="76"/>
    </row>
    <row r="137" spans="3:5" ht="12.75">
      <c r="C137" s="75"/>
      <c r="D137" s="71"/>
      <c r="E137" s="76"/>
    </row>
    <row r="138" spans="4:5" ht="12.75">
      <c r="D138" s="77"/>
      <c r="E138" s="80"/>
    </row>
    <row r="139" spans="3:5" ht="22.5" customHeight="1">
      <c r="C139" s="75"/>
      <c r="D139" s="71"/>
      <c r="E139" s="81"/>
    </row>
    <row r="140" spans="4:5" ht="12.75">
      <c r="D140" s="71"/>
      <c r="E140" s="80"/>
    </row>
    <row r="141" spans="2:5" ht="12.75">
      <c r="B141" s="75"/>
      <c r="D141" s="71"/>
      <c r="E141" s="83"/>
    </row>
    <row r="142" spans="3:5" ht="12.75">
      <c r="C142" s="75"/>
      <c r="D142" s="71"/>
      <c r="E142" s="83"/>
    </row>
    <row r="143" spans="4:5" ht="12.75">
      <c r="D143" s="77"/>
      <c r="E143" s="78"/>
    </row>
    <row r="144" spans="1:5" ht="13.5" customHeight="1">
      <c r="A144" s="75"/>
      <c r="D144" s="84"/>
      <c r="E144" s="83"/>
    </row>
    <row r="145" spans="2:5" ht="13.5" customHeight="1">
      <c r="B145" s="75"/>
      <c r="D145" s="71"/>
      <c r="E145" s="83"/>
    </row>
    <row r="146" spans="3:5" ht="13.5" customHeight="1">
      <c r="C146" s="75"/>
      <c r="D146" s="71"/>
      <c r="E146" s="76"/>
    </row>
    <row r="147" spans="3:5" ht="12.75">
      <c r="C147" s="75"/>
      <c r="D147" s="77"/>
      <c r="E147" s="78"/>
    </row>
    <row r="148" spans="3:5" ht="12.75">
      <c r="C148" s="75"/>
      <c r="D148" s="71"/>
      <c r="E148" s="76"/>
    </row>
    <row r="149" ht="12.75">
      <c r="E149" s="91"/>
    </row>
    <row r="150" spans="3:5" ht="12.75">
      <c r="C150" s="75"/>
      <c r="D150" s="71"/>
      <c r="E150" s="92"/>
    </row>
    <row r="151" spans="3:5" ht="12.75">
      <c r="C151" s="75"/>
      <c r="D151" s="77"/>
      <c r="E151" s="80"/>
    </row>
    <row r="152" ht="12.75">
      <c r="E152" s="91"/>
    </row>
    <row r="153" spans="2:5" ht="12.75">
      <c r="B153" s="75"/>
      <c r="D153" s="86"/>
      <c r="E153" s="30"/>
    </row>
    <row r="154" spans="3:5" ht="12.75">
      <c r="C154" s="75"/>
      <c r="D154" s="86"/>
      <c r="E154" s="76"/>
    </row>
    <row r="155" spans="3:5" ht="12.75">
      <c r="C155" s="75"/>
      <c r="D155" s="77"/>
      <c r="E155" s="80"/>
    </row>
    <row r="156" spans="3:5" ht="12.75">
      <c r="C156" s="75"/>
      <c r="D156" s="77"/>
      <c r="E156" s="80"/>
    </row>
    <row r="157" spans="4:5" ht="12.75">
      <c r="D157" s="71"/>
      <c r="E157" s="72"/>
    </row>
    <row r="158" spans="1:5" s="25" customFormat="1" ht="18" customHeight="1">
      <c r="A158" s="143"/>
      <c r="B158" s="143"/>
      <c r="C158" s="143"/>
      <c r="D158" s="143"/>
      <c r="E158" s="143"/>
    </row>
    <row r="159" spans="1:5" ht="28.5" customHeight="1">
      <c r="A159" s="88"/>
      <c r="B159" s="88"/>
      <c r="C159" s="88"/>
      <c r="D159" s="89"/>
      <c r="E159" s="90"/>
    </row>
    <row r="161" spans="1:5" ht="15">
      <c r="A161" s="95"/>
      <c r="B161" s="75"/>
      <c r="C161" s="75"/>
      <c r="D161" s="96"/>
      <c r="E161" s="97"/>
    </row>
    <row r="162" spans="1:5" ht="12.75">
      <c r="A162" s="75"/>
      <c r="B162" s="75"/>
      <c r="C162" s="75"/>
      <c r="D162" s="96"/>
      <c r="E162" s="97"/>
    </row>
    <row r="163" spans="1:5" ht="17.25" customHeight="1">
      <c r="A163" s="75"/>
      <c r="B163" s="75"/>
      <c r="C163" s="75"/>
      <c r="D163" s="96"/>
      <c r="E163" s="97"/>
    </row>
    <row r="164" spans="1:5" ht="13.5" customHeight="1">
      <c r="A164" s="75"/>
      <c r="B164" s="75"/>
      <c r="C164" s="75"/>
      <c r="D164" s="96"/>
      <c r="E164" s="97"/>
    </row>
    <row r="165" spans="1:5" ht="12.75">
      <c r="A165" s="75"/>
      <c r="B165" s="75"/>
      <c r="C165" s="75"/>
      <c r="D165" s="96"/>
      <c r="E165" s="97"/>
    </row>
    <row r="166" spans="1:3" ht="12.75">
      <c r="A166" s="75"/>
      <c r="B166" s="75"/>
      <c r="C166" s="75"/>
    </row>
    <row r="167" spans="1:5" ht="12.75">
      <c r="A167" s="75"/>
      <c r="B167" s="75"/>
      <c r="C167" s="75"/>
      <c r="D167" s="96"/>
      <c r="E167" s="97"/>
    </row>
    <row r="168" spans="1:5" ht="12.75">
      <c r="A168" s="75"/>
      <c r="B168" s="75"/>
      <c r="C168" s="75"/>
      <c r="D168" s="96"/>
      <c r="E168" s="98"/>
    </row>
    <row r="169" spans="1:5" ht="12.75">
      <c r="A169" s="75"/>
      <c r="B169" s="75"/>
      <c r="C169" s="75"/>
      <c r="D169" s="96"/>
      <c r="E169" s="97"/>
    </row>
    <row r="170" spans="1:5" ht="22.5" customHeight="1">
      <c r="A170" s="75"/>
      <c r="B170" s="75"/>
      <c r="C170" s="75"/>
      <c r="D170" s="96"/>
      <c r="E170" s="81"/>
    </row>
    <row r="171" spans="4:5" ht="22.5" customHeight="1">
      <c r="D171" s="77"/>
      <c r="E171" s="82"/>
    </row>
  </sheetData>
  <sheetProtection selectLockedCells="1" selectUnlockedCells="1"/>
  <mergeCells count="8">
    <mergeCell ref="B46:H46"/>
    <mergeCell ref="A158:E158"/>
    <mergeCell ref="A1:H1"/>
    <mergeCell ref="B3:H3"/>
    <mergeCell ref="B16:H16"/>
    <mergeCell ref="B18:H18"/>
    <mergeCell ref="B31:H31"/>
    <mergeCell ref="B33:H33"/>
  </mergeCells>
  <printOptions horizontalCentered="1"/>
  <pageMargins left="0.19652777777777777" right="0.19652777777777777" top="0.43333333333333335" bottom="0.39375" header="0.5118055555555555" footer="0.5118055555555555"/>
  <pageSetup firstPageNumber="2" useFirstPageNumber="1" horizontalDpi="300" verticalDpi="300" orientation="landscape" paperSize="9" scale="88"/>
  <rowBreaks count="3" manualBreakCount="3">
    <brk id="16" max="255" man="1"/>
    <brk id="92" max="255" man="1"/>
    <brk id="1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B187" sqref="B187"/>
    </sheetView>
  </sheetViews>
  <sheetFormatPr defaultColWidth="11.421875" defaultRowHeight="12.75"/>
  <cols>
    <col min="1" max="1" width="10.28125" style="99" customWidth="1"/>
    <col min="2" max="2" width="43.28125" style="100" customWidth="1"/>
    <col min="3" max="3" width="19.00390625" style="101" customWidth="1"/>
    <col min="4" max="4" width="12.28125" style="101" customWidth="1"/>
    <col min="5" max="5" width="7.57421875" style="101" customWidth="1"/>
    <col min="6" max="6" width="8.57421875" style="101" customWidth="1"/>
    <col min="7" max="7" width="8.00390625" style="101" customWidth="1"/>
    <col min="8" max="8" width="8.7109375" style="101" customWidth="1"/>
    <col min="9" max="9" width="12.140625" style="101" customWidth="1"/>
    <col min="10" max="10" width="10.421875" style="101" customWidth="1"/>
    <col min="11" max="11" width="11.140625" style="1" customWidth="1"/>
    <col min="12" max="12" width="11.8515625" style="1" customWidth="1"/>
    <col min="13" max="16384" width="11.421875" style="1" customWidth="1"/>
  </cols>
  <sheetData>
    <row r="1" spans="1:12" ht="18" customHeight="1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02"/>
      <c r="L1" s="103"/>
    </row>
    <row r="2" spans="1:12" s="97" customFormat="1" ht="92.25">
      <c r="A2" s="104" t="s">
        <v>38</v>
      </c>
      <c r="B2" s="104" t="s">
        <v>39</v>
      </c>
      <c r="C2" s="104" t="s">
        <v>40</v>
      </c>
      <c r="D2" s="104" t="s">
        <v>24</v>
      </c>
      <c r="E2" s="104" t="s">
        <v>25</v>
      </c>
      <c r="F2" s="104" t="s">
        <v>26</v>
      </c>
      <c r="G2" s="104" t="s">
        <v>27</v>
      </c>
      <c r="H2" s="104" t="s">
        <v>41</v>
      </c>
      <c r="I2" s="104" t="s">
        <v>42</v>
      </c>
      <c r="J2" s="104" t="s">
        <v>30</v>
      </c>
      <c r="K2" s="104" t="s">
        <v>43</v>
      </c>
      <c r="L2" s="104" t="s">
        <v>44</v>
      </c>
    </row>
    <row r="3" spans="1:12" ht="26.25">
      <c r="A3" s="105"/>
      <c r="B3" s="106" t="s">
        <v>45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7" customFormat="1" ht="12.75">
      <c r="A4" s="105"/>
      <c r="B4" s="106" t="s">
        <v>46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7.75" customHeight="1">
      <c r="A5" s="105"/>
      <c r="B5" s="106" t="s">
        <v>47</v>
      </c>
      <c r="C5" s="108">
        <f>SUM(C7+C43+C70+C82+C155+C170)</f>
        <v>8535457</v>
      </c>
      <c r="D5" s="108">
        <f>D10+D15+D19+D26+D35+D41+D170</f>
        <v>1025137</v>
      </c>
      <c r="E5" s="108">
        <f>SUM(E47+E58+E67)</f>
        <v>55300</v>
      </c>
      <c r="F5" s="108">
        <f>SUM(F74+F79)</f>
        <v>602000</v>
      </c>
      <c r="G5" s="108">
        <f>SUM(G87+G91+G95+G101+G110+G116+G122+G127+G131+G140+G145+G149+G153)</f>
        <v>6841520</v>
      </c>
      <c r="H5" s="108">
        <f>SUM(H159+H165)</f>
        <v>11500</v>
      </c>
      <c r="I5" s="108"/>
      <c r="J5" s="108"/>
      <c r="K5" s="109">
        <f>C5+(C5*0.02)</f>
        <v>8706166.14</v>
      </c>
      <c r="L5" s="109">
        <f>K5+(K5*0.02)</f>
        <v>8880289.4628</v>
      </c>
    </row>
    <row r="6" spans="1:12" s="97" customFormat="1" ht="12.75">
      <c r="A6" s="110"/>
      <c r="B6" s="111" t="s">
        <v>48</v>
      </c>
      <c r="C6" s="108"/>
      <c r="D6" s="108"/>
      <c r="E6" s="108"/>
      <c r="F6" s="108"/>
      <c r="G6" s="108"/>
      <c r="H6" s="108"/>
      <c r="I6" s="108"/>
      <c r="J6" s="108"/>
      <c r="K6" s="108"/>
      <c r="L6" s="107"/>
    </row>
    <row r="7" spans="1:12" s="97" customFormat="1" ht="12.75">
      <c r="A7" s="110"/>
      <c r="B7" s="112" t="s">
        <v>49</v>
      </c>
      <c r="C7" s="108">
        <f>SUM(C10+C15+C19+C26+C35+C41)</f>
        <v>947537</v>
      </c>
      <c r="D7" s="108"/>
      <c r="E7" s="108"/>
      <c r="F7" s="108"/>
      <c r="G7" s="108"/>
      <c r="H7" s="108"/>
      <c r="I7" s="108"/>
      <c r="J7" s="108"/>
      <c r="K7" s="108"/>
      <c r="L7" s="107"/>
    </row>
    <row r="8" spans="1:12" s="97" customFormat="1" ht="24" customHeight="1">
      <c r="A8" s="113" t="s">
        <v>50</v>
      </c>
      <c r="B8" s="114" t="s">
        <v>51</v>
      </c>
      <c r="C8" s="108"/>
      <c r="D8" s="108"/>
      <c r="E8" s="108"/>
      <c r="F8" s="108"/>
      <c r="G8" s="108"/>
      <c r="H8" s="108"/>
      <c r="I8" s="108"/>
      <c r="J8" s="108"/>
      <c r="K8" s="108"/>
      <c r="L8" s="107"/>
    </row>
    <row r="9" spans="1:12" s="97" customFormat="1" ht="28.5" customHeight="1">
      <c r="A9" s="115" t="s">
        <v>52</v>
      </c>
      <c r="B9" s="116" t="s">
        <v>53</v>
      </c>
      <c r="C9" s="108"/>
      <c r="D9" s="108"/>
      <c r="E9" s="108"/>
      <c r="F9" s="108"/>
      <c r="G9" s="108"/>
      <c r="H9" s="108"/>
      <c r="I9" s="108"/>
      <c r="J9" s="108"/>
      <c r="K9" s="108"/>
      <c r="L9" s="107"/>
    </row>
    <row r="10" spans="1:12" s="97" customFormat="1" ht="12.75">
      <c r="A10" s="105">
        <v>3</v>
      </c>
      <c r="B10" s="106" t="s">
        <v>54</v>
      </c>
      <c r="C10" s="108">
        <f>SUM(C11+C12)</f>
        <v>7000</v>
      </c>
      <c r="D10" s="108">
        <f>SUM(D11+D12)</f>
        <v>7000</v>
      </c>
      <c r="E10" s="108"/>
      <c r="F10" s="108"/>
      <c r="G10" s="108"/>
      <c r="H10" s="108"/>
      <c r="I10" s="108"/>
      <c r="J10" s="108"/>
      <c r="K10" s="108">
        <f>C10+(C10*0.02)</f>
        <v>7140</v>
      </c>
      <c r="L10" s="109">
        <f>K10+(K10*0.02)</f>
        <v>7282.8</v>
      </c>
    </row>
    <row r="11" spans="1:12" s="97" customFormat="1" ht="12.75">
      <c r="A11" s="117">
        <v>321</v>
      </c>
      <c r="B11" s="118" t="s">
        <v>55</v>
      </c>
      <c r="C11" s="107">
        <v>5000</v>
      </c>
      <c r="D11" s="107">
        <v>5000</v>
      </c>
      <c r="E11" s="108"/>
      <c r="F11" s="108"/>
      <c r="G11" s="108"/>
      <c r="H11" s="108"/>
      <c r="I11" s="108"/>
      <c r="J11" s="108"/>
      <c r="K11" s="107">
        <f>C11+(C11*0.02)</f>
        <v>5100</v>
      </c>
      <c r="L11" s="107">
        <f>K11+(K11*0.02)</f>
        <v>5202</v>
      </c>
    </row>
    <row r="12" spans="1:12" s="97" customFormat="1" ht="12.75">
      <c r="A12" s="117">
        <v>329</v>
      </c>
      <c r="B12" s="118" t="s">
        <v>56</v>
      </c>
      <c r="C12" s="107">
        <v>2000</v>
      </c>
      <c r="D12" s="107">
        <v>2000</v>
      </c>
      <c r="E12" s="108"/>
      <c r="F12" s="108"/>
      <c r="G12" s="108"/>
      <c r="H12" s="108"/>
      <c r="I12" s="108"/>
      <c r="J12" s="108"/>
      <c r="K12" s="107">
        <f>C12+(C12*0.02)</f>
        <v>2040</v>
      </c>
      <c r="L12" s="107">
        <f>K12+(K12*0.02)</f>
        <v>2080.8</v>
      </c>
    </row>
    <row r="13" spans="1:12" s="97" customFormat="1" ht="26.25">
      <c r="A13" s="113" t="s">
        <v>57</v>
      </c>
      <c r="B13" s="119" t="s">
        <v>58</v>
      </c>
      <c r="C13" s="108"/>
      <c r="D13" s="108"/>
      <c r="E13" s="108"/>
      <c r="F13" s="108"/>
      <c r="G13" s="108"/>
      <c r="H13" s="108"/>
      <c r="I13" s="108"/>
      <c r="J13" s="108"/>
      <c r="K13" s="107"/>
      <c r="L13" s="107"/>
    </row>
    <row r="14" spans="1:12" s="97" customFormat="1" ht="22.5" customHeight="1">
      <c r="A14" s="115" t="s">
        <v>52</v>
      </c>
      <c r="B14" s="116" t="s">
        <v>53</v>
      </c>
      <c r="C14" s="108"/>
      <c r="D14" s="108"/>
      <c r="E14" s="108"/>
      <c r="F14" s="108"/>
      <c r="G14" s="108"/>
      <c r="H14" s="108"/>
      <c r="I14" s="108"/>
      <c r="J14" s="108"/>
      <c r="K14" s="107"/>
      <c r="L14" s="107"/>
    </row>
    <row r="15" spans="1:12" s="97" customFormat="1" ht="12.75">
      <c r="A15" s="105">
        <v>3</v>
      </c>
      <c r="B15" s="106" t="s">
        <v>54</v>
      </c>
      <c r="C15" s="108">
        <f>SUM(C16)</f>
        <v>1000</v>
      </c>
      <c r="D15" s="108">
        <f>SUM(D16)</f>
        <v>1000</v>
      </c>
      <c r="E15" s="108"/>
      <c r="F15" s="108"/>
      <c r="G15" s="108"/>
      <c r="H15" s="108"/>
      <c r="I15" s="108"/>
      <c r="J15" s="108"/>
      <c r="K15" s="107"/>
      <c r="L15" s="107"/>
    </row>
    <row r="16" spans="1:12" s="97" customFormat="1" ht="12.75">
      <c r="A16" s="117">
        <v>322</v>
      </c>
      <c r="B16" s="118" t="s">
        <v>59</v>
      </c>
      <c r="C16" s="107">
        <v>1000</v>
      </c>
      <c r="D16" s="107">
        <v>1000</v>
      </c>
      <c r="E16" s="108"/>
      <c r="F16" s="108"/>
      <c r="G16" s="108"/>
      <c r="H16" s="108"/>
      <c r="I16" s="108"/>
      <c r="J16" s="108"/>
      <c r="K16" s="107"/>
      <c r="L16" s="107"/>
    </row>
    <row r="17" spans="1:12" s="97" customFormat="1" ht="12.75">
      <c r="A17" s="120" t="s">
        <v>60</v>
      </c>
      <c r="B17" s="119" t="s">
        <v>61</v>
      </c>
      <c r="C17" s="108"/>
      <c r="D17" s="108"/>
      <c r="E17" s="108"/>
      <c r="F17" s="108"/>
      <c r="G17" s="108"/>
      <c r="H17" s="108"/>
      <c r="I17" s="108"/>
      <c r="J17" s="108"/>
      <c r="K17" s="107"/>
      <c r="L17" s="121"/>
    </row>
    <row r="18" spans="1:12" s="97" customFormat="1" ht="26.25">
      <c r="A18" s="122" t="s">
        <v>62</v>
      </c>
      <c r="B18" s="116" t="s">
        <v>63</v>
      </c>
      <c r="C18" s="108"/>
      <c r="D18" s="108"/>
      <c r="E18" s="108"/>
      <c r="F18" s="108"/>
      <c r="G18" s="108"/>
      <c r="H18" s="108"/>
      <c r="I18" s="108"/>
      <c r="J18" s="108"/>
      <c r="K18" s="107"/>
      <c r="L18" s="121"/>
    </row>
    <row r="19" spans="1:12" s="97" customFormat="1" ht="12.75">
      <c r="A19" s="105">
        <v>3</v>
      </c>
      <c r="B19" s="106" t="s">
        <v>54</v>
      </c>
      <c r="C19" s="108">
        <f>SUM(C20:C23)</f>
        <v>329405</v>
      </c>
      <c r="D19" s="108">
        <f>SUM(D20:D23)</f>
        <v>329405</v>
      </c>
      <c r="E19" s="108"/>
      <c r="F19" s="108"/>
      <c r="G19" s="108"/>
      <c r="H19" s="108"/>
      <c r="I19" s="108"/>
      <c r="J19" s="108"/>
      <c r="K19" s="108">
        <v>518364</v>
      </c>
      <c r="L19" s="109">
        <v>528731</v>
      </c>
    </row>
    <row r="20" spans="1:12" s="97" customFormat="1" ht="12.75">
      <c r="A20" s="117">
        <v>311</v>
      </c>
      <c r="B20" s="118" t="s">
        <v>64</v>
      </c>
      <c r="C20" s="107">
        <v>263205</v>
      </c>
      <c r="D20" s="107">
        <v>263205</v>
      </c>
      <c r="E20" s="107"/>
      <c r="F20" s="107"/>
      <c r="G20" s="108"/>
      <c r="H20" s="108"/>
      <c r="I20" s="108"/>
      <c r="J20" s="108"/>
      <c r="K20" s="107">
        <v>308040</v>
      </c>
      <c r="L20" s="121">
        <v>314201</v>
      </c>
    </row>
    <row r="21" spans="1:12" s="97" customFormat="1" ht="12.75">
      <c r="A21" s="117">
        <v>312</v>
      </c>
      <c r="B21" s="118" t="s">
        <v>65</v>
      </c>
      <c r="C21" s="107">
        <v>12200</v>
      </c>
      <c r="D21" s="107">
        <v>12200</v>
      </c>
      <c r="E21" s="108"/>
      <c r="F21" s="107"/>
      <c r="G21" s="108"/>
      <c r="H21" s="108"/>
      <c r="I21" s="108"/>
      <c r="J21" s="108"/>
      <c r="K21" s="107">
        <v>11220</v>
      </c>
      <c r="L21" s="121">
        <v>11444</v>
      </c>
    </row>
    <row r="22" spans="1:12" s="97" customFormat="1" ht="12.75">
      <c r="A22" s="117">
        <v>313</v>
      </c>
      <c r="B22" s="118" t="s">
        <v>66</v>
      </c>
      <c r="C22" s="107">
        <v>48500</v>
      </c>
      <c r="D22" s="107">
        <v>48500</v>
      </c>
      <c r="E22" s="108"/>
      <c r="F22" s="108"/>
      <c r="G22" s="108"/>
      <c r="H22" s="108"/>
      <c r="I22" s="108"/>
      <c r="J22" s="108"/>
      <c r="K22" s="107">
        <v>50694</v>
      </c>
      <c r="L22" s="121">
        <v>51708</v>
      </c>
    </row>
    <row r="23" spans="1:12" s="97" customFormat="1" ht="12.75">
      <c r="A23" s="117">
        <v>321</v>
      </c>
      <c r="B23" s="118" t="s">
        <v>55</v>
      </c>
      <c r="C23" s="107">
        <v>5500</v>
      </c>
      <c r="D23" s="107">
        <v>5500</v>
      </c>
      <c r="E23" s="108"/>
      <c r="F23" s="107"/>
      <c r="G23" s="108"/>
      <c r="H23" s="108"/>
      <c r="I23" s="108"/>
      <c r="J23" s="108"/>
      <c r="K23" s="107">
        <v>5610</v>
      </c>
      <c r="L23" s="121">
        <v>5722</v>
      </c>
    </row>
    <row r="24" spans="1:12" s="97" customFormat="1" ht="30.75" customHeight="1">
      <c r="A24" s="113" t="s">
        <v>50</v>
      </c>
      <c r="B24" s="114" t="s">
        <v>51</v>
      </c>
      <c r="C24" s="107"/>
      <c r="D24" s="107"/>
      <c r="E24" s="108"/>
      <c r="F24" s="108"/>
      <c r="G24" s="108"/>
      <c r="H24" s="108"/>
      <c r="I24" s="108"/>
      <c r="J24" s="108"/>
      <c r="K24" s="107"/>
      <c r="L24" s="107"/>
    </row>
    <row r="25" spans="1:12" s="97" customFormat="1" ht="26.25">
      <c r="A25" s="122" t="s">
        <v>67</v>
      </c>
      <c r="B25" s="116" t="s">
        <v>68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7"/>
    </row>
    <row r="26" spans="1:12" s="97" customFormat="1" ht="12.75">
      <c r="A26" s="105">
        <v>3</v>
      </c>
      <c r="B26" s="106" t="s">
        <v>54</v>
      </c>
      <c r="C26" s="108">
        <f>SUM(C27+C28+C29+C30+C31)</f>
        <v>167932</v>
      </c>
      <c r="D26" s="108">
        <f>SUM(D27+D28+D29+D30+D31)</f>
        <v>167932</v>
      </c>
      <c r="E26" s="108"/>
      <c r="F26" s="108"/>
      <c r="G26" s="108"/>
      <c r="H26" s="108"/>
      <c r="I26" s="108"/>
      <c r="J26" s="108"/>
      <c r="K26" s="109">
        <f aca="true" t="shared" si="0" ref="K26:K31">C26+(C26*0.02)</f>
        <v>171290.64</v>
      </c>
      <c r="L26" s="109">
        <f aca="true" t="shared" si="1" ref="L26:L31">K26+(K26*0.02)</f>
        <v>174716.45280000003</v>
      </c>
    </row>
    <row r="27" spans="1:12" s="97" customFormat="1" ht="12.75">
      <c r="A27" s="117">
        <v>321</v>
      </c>
      <c r="B27" s="118" t="s">
        <v>55</v>
      </c>
      <c r="C27" s="107">
        <v>14000</v>
      </c>
      <c r="D27" s="107">
        <v>14000</v>
      </c>
      <c r="E27" s="108"/>
      <c r="F27" s="108"/>
      <c r="G27" s="108"/>
      <c r="H27" s="108"/>
      <c r="I27" s="108"/>
      <c r="J27" s="108"/>
      <c r="K27" s="107">
        <f t="shared" si="0"/>
        <v>14280</v>
      </c>
      <c r="L27" s="107">
        <f t="shared" si="1"/>
        <v>14565.6</v>
      </c>
    </row>
    <row r="28" spans="1:12" s="97" customFormat="1" ht="12.75">
      <c r="A28" s="117">
        <v>322</v>
      </c>
      <c r="B28" s="118" t="s">
        <v>59</v>
      </c>
      <c r="C28" s="107">
        <v>61000</v>
      </c>
      <c r="D28" s="107">
        <v>61000</v>
      </c>
      <c r="E28" s="108"/>
      <c r="F28" s="108"/>
      <c r="G28" s="108"/>
      <c r="H28" s="108"/>
      <c r="I28" s="108"/>
      <c r="J28" s="108"/>
      <c r="K28" s="107">
        <f t="shared" si="0"/>
        <v>62220</v>
      </c>
      <c r="L28" s="107">
        <f t="shared" si="1"/>
        <v>63464.4</v>
      </c>
    </row>
    <row r="29" spans="1:12" s="97" customFormat="1" ht="12.75">
      <c r="A29" s="117">
        <v>323</v>
      </c>
      <c r="B29" s="118" t="s">
        <v>69</v>
      </c>
      <c r="C29" s="107">
        <v>76000</v>
      </c>
      <c r="D29" s="107">
        <v>76000</v>
      </c>
      <c r="E29" s="108"/>
      <c r="F29" s="108"/>
      <c r="G29" s="108"/>
      <c r="H29" s="108"/>
      <c r="I29" s="108"/>
      <c r="J29" s="108"/>
      <c r="K29" s="107">
        <f t="shared" si="0"/>
        <v>77520</v>
      </c>
      <c r="L29" s="107">
        <f t="shared" si="1"/>
        <v>79070.4</v>
      </c>
    </row>
    <row r="30" spans="1:12" s="97" customFormat="1" ht="12.75">
      <c r="A30" s="117">
        <v>329</v>
      </c>
      <c r="B30" s="118" t="s">
        <v>56</v>
      </c>
      <c r="C30" s="107">
        <v>7932</v>
      </c>
      <c r="D30" s="107">
        <v>7932</v>
      </c>
      <c r="E30" s="108"/>
      <c r="F30" s="108"/>
      <c r="G30" s="108"/>
      <c r="H30" s="108"/>
      <c r="I30" s="108"/>
      <c r="J30" s="108"/>
      <c r="K30" s="121">
        <f t="shared" si="0"/>
        <v>8090.64</v>
      </c>
      <c r="L30" s="107">
        <f t="shared" si="1"/>
        <v>8252.452800000001</v>
      </c>
    </row>
    <row r="31" spans="1:12" s="97" customFormat="1" ht="12.75">
      <c r="A31" s="117">
        <v>343</v>
      </c>
      <c r="B31" s="118" t="s">
        <v>70</v>
      </c>
      <c r="C31" s="107">
        <v>9000</v>
      </c>
      <c r="D31" s="107">
        <v>9000</v>
      </c>
      <c r="E31" s="108"/>
      <c r="F31" s="108"/>
      <c r="G31" s="108"/>
      <c r="H31" s="108"/>
      <c r="I31" s="108"/>
      <c r="J31" s="108"/>
      <c r="K31" s="107">
        <f t="shared" si="0"/>
        <v>9180</v>
      </c>
      <c r="L31" s="107">
        <f t="shared" si="1"/>
        <v>9363.6</v>
      </c>
    </row>
    <row r="32" spans="1:12" s="97" customFormat="1" ht="12.75">
      <c r="A32" s="117"/>
      <c r="B32" s="118"/>
      <c r="C32" s="107"/>
      <c r="D32" s="107"/>
      <c r="E32" s="108"/>
      <c r="F32" s="108"/>
      <c r="G32" s="108"/>
      <c r="H32" s="108"/>
      <c r="I32" s="108"/>
      <c r="J32" s="108"/>
      <c r="K32" s="107"/>
      <c r="L32" s="107"/>
    </row>
    <row r="33" spans="1:12" s="97" customFormat="1" ht="26.25">
      <c r="A33" s="113" t="s">
        <v>57</v>
      </c>
      <c r="B33" s="119" t="s">
        <v>58</v>
      </c>
      <c r="C33" s="107"/>
      <c r="D33" s="107"/>
      <c r="E33" s="108"/>
      <c r="F33" s="108"/>
      <c r="G33" s="108"/>
      <c r="H33" s="108"/>
      <c r="I33" s="108"/>
      <c r="J33" s="108"/>
      <c r="K33" s="107"/>
      <c r="L33" s="107"/>
    </row>
    <row r="34" spans="1:12" s="97" customFormat="1" ht="26.25">
      <c r="A34" s="115" t="s">
        <v>67</v>
      </c>
      <c r="B34" s="116" t="s">
        <v>71</v>
      </c>
      <c r="C34" s="108"/>
      <c r="D34" s="108"/>
      <c r="E34" s="108"/>
      <c r="F34" s="108"/>
      <c r="G34" s="108"/>
      <c r="H34" s="108"/>
      <c r="I34" s="108"/>
      <c r="J34" s="108"/>
      <c r="K34" s="107"/>
      <c r="L34" s="107"/>
    </row>
    <row r="35" spans="1:12" s="97" customFormat="1" ht="12.75">
      <c r="A35" s="105">
        <v>3</v>
      </c>
      <c r="B35" s="106" t="s">
        <v>54</v>
      </c>
      <c r="C35" s="108">
        <f>SUM(C36+C37)</f>
        <v>393700</v>
      </c>
      <c r="D35" s="108">
        <f>SUM(D36+D37)</f>
        <v>393700</v>
      </c>
      <c r="E35" s="108"/>
      <c r="F35" s="108"/>
      <c r="G35" s="108"/>
      <c r="H35" s="108"/>
      <c r="I35" s="108"/>
      <c r="J35" s="108"/>
      <c r="K35" s="108">
        <f>C35+(C35*0.02)</f>
        <v>401574</v>
      </c>
      <c r="L35" s="109">
        <f>K35+(K35*0.02)</f>
        <v>409605.48</v>
      </c>
    </row>
    <row r="36" spans="1:12" s="97" customFormat="1" ht="12.75">
      <c r="A36" s="117">
        <v>322</v>
      </c>
      <c r="B36" s="118" t="s">
        <v>59</v>
      </c>
      <c r="C36" s="107">
        <v>382700</v>
      </c>
      <c r="D36" s="107">
        <v>382700</v>
      </c>
      <c r="E36" s="108"/>
      <c r="F36" s="108"/>
      <c r="G36" s="108"/>
      <c r="H36" s="108"/>
      <c r="I36" s="108"/>
      <c r="J36" s="108"/>
      <c r="K36" s="107">
        <f>C36+(C36*0.02)</f>
        <v>390354</v>
      </c>
      <c r="L36" s="121">
        <f>K36+(K36*0.02)</f>
        <v>398161.08</v>
      </c>
    </row>
    <row r="37" spans="1:12" s="97" customFormat="1" ht="12.75">
      <c r="A37" s="117">
        <v>323</v>
      </c>
      <c r="B37" s="118" t="s">
        <v>69</v>
      </c>
      <c r="C37" s="107">
        <v>11000</v>
      </c>
      <c r="D37" s="107">
        <v>11000</v>
      </c>
      <c r="E37" s="108"/>
      <c r="F37" s="108"/>
      <c r="G37" s="108"/>
      <c r="H37" s="108"/>
      <c r="I37" s="108"/>
      <c r="J37" s="108"/>
      <c r="K37" s="107">
        <f>C37+(C37*0.02)</f>
        <v>11220</v>
      </c>
      <c r="L37" s="121">
        <f>K37+(K37*0.02)</f>
        <v>11444.4</v>
      </c>
    </row>
    <row r="38" spans="1:12" s="97" customFormat="1" ht="26.25">
      <c r="A38" s="117"/>
      <c r="B38" s="111" t="s">
        <v>72</v>
      </c>
      <c r="C38" s="108"/>
      <c r="D38" s="108"/>
      <c r="E38" s="108"/>
      <c r="F38" s="108"/>
      <c r="G38" s="108"/>
      <c r="H38" s="108"/>
      <c r="I38" s="108"/>
      <c r="J38" s="108"/>
      <c r="K38" s="107"/>
      <c r="L38" s="121"/>
    </row>
    <row r="39" spans="1:12" s="97" customFormat="1" ht="12.75">
      <c r="A39" s="120" t="s">
        <v>73</v>
      </c>
      <c r="B39" s="119" t="s">
        <v>74</v>
      </c>
      <c r="C39" s="108"/>
      <c r="D39" s="108"/>
      <c r="E39" s="108"/>
      <c r="F39" s="108"/>
      <c r="G39" s="108"/>
      <c r="H39" s="108"/>
      <c r="I39" s="108"/>
      <c r="J39" s="108"/>
      <c r="K39" s="107"/>
      <c r="L39" s="121"/>
    </row>
    <row r="40" spans="1:12" s="97" customFormat="1" ht="15">
      <c r="A40" s="123" t="s">
        <v>75</v>
      </c>
      <c r="B40" s="124" t="s">
        <v>76</v>
      </c>
      <c r="C40" s="108"/>
      <c r="D40" s="108"/>
      <c r="E40" s="108"/>
      <c r="F40" s="108"/>
      <c r="G40" s="108"/>
      <c r="H40" s="108"/>
      <c r="I40" s="108"/>
      <c r="J40" s="108"/>
      <c r="K40" s="107"/>
      <c r="L40" s="121"/>
    </row>
    <row r="41" spans="1:12" s="97" customFormat="1" ht="12.75">
      <c r="A41" s="105">
        <v>4</v>
      </c>
      <c r="B41" s="106" t="s">
        <v>77</v>
      </c>
      <c r="C41" s="108">
        <f>SUM(C42)</f>
        <v>48500</v>
      </c>
      <c r="D41" s="108">
        <f>SUM(D42)</f>
        <v>48500</v>
      </c>
      <c r="E41" s="108"/>
      <c r="F41" s="108"/>
      <c r="G41" s="108"/>
      <c r="H41" s="108"/>
      <c r="I41" s="108"/>
      <c r="J41" s="108"/>
      <c r="K41" s="108">
        <f>C41+(C41*0.02)</f>
        <v>49470</v>
      </c>
      <c r="L41" s="109">
        <f>K41+(K41*0.02)</f>
        <v>50459.4</v>
      </c>
    </row>
    <row r="42" spans="1:12" s="97" customFormat="1" ht="12.75">
      <c r="A42" s="117">
        <v>422</v>
      </c>
      <c r="B42" s="118" t="s">
        <v>78</v>
      </c>
      <c r="C42" s="107">
        <v>48500</v>
      </c>
      <c r="D42" s="107">
        <v>48500</v>
      </c>
      <c r="E42" s="108"/>
      <c r="F42" s="108"/>
      <c r="G42" s="108"/>
      <c r="H42" s="108"/>
      <c r="I42" s="108"/>
      <c r="J42" s="108"/>
      <c r="K42" s="107">
        <f>C42+(C42*0.02)</f>
        <v>49470</v>
      </c>
      <c r="L42" s="121">
        <f>K42+(K42*0.02)</f>
        <v>50459.4</v>
      </c>
    </row>
    <row r="43" spans="1:12" s="97" customFormat="1" ht="12.75">
      <c r="A43" s="117"/>
      <c r="B43" s="112" t="s">
        <v>79</v>
      </c>
      <c r="C43" s="108">
        <f>SUM(C47+C58+C67)</f>
        <v>55300</v>
      </c>
      <c r="D43" s="107"/>
      <c r="E43" s="108"/>
      <c r="F43" s="108"/>
      <c r="G43" s="108"/>
      <c r="H43" s="108"/>
      <c r="I43" s="108"/>
      <c r="J43" s="108"/>
      <c r="K43" s="107"/>
      <c r="L43" s="121"/>
    </row>
    <row r="44" spans="1:12" s="97" customFormat="1" ht="12.75">
      <c r="A44" s="117"/>
      <c r="B44" s="111" t="s">
        <v>48</v>
      </c>
      <c r="C44" s="107"/>
      <c r="D44" s="107"/>
      <c r="E44" s="108"/>
      <c r="F44" s="108"/>
      <c r="G44" s="108"/>
      <c r="H44" s="108"/>
      <c r="I44" s="108"/>
      <c r="J44" s="108"/>
      <c r="K44" s="107"/>
      <c r="L44" s="121"/>
    </row>
    <row r="45" spans="1:12" s="97" customFormat="1" ht="26.25">
      <c r="A45" s="113" t="s">
        <v>57</v>
      </c>
      <c r="B45" s="119" t="s">
        <v>58</v>
      </c>
      <c r="C45" s="107"/>
      <c r="D45" s="107"/>
      <c r="E45" s="108"/>
      <c r="F45" s="108"/>
      <c r="G45" s="108"/>
      <c r="H45" s="108"/>
      <c r="I45" s="108"/>
      <c r="J45" s="108"/>
      <c r="K45" s="107"/>
      <c r="L45" s="121"/>
    </row>
    <row r="46" spans="1:12" s="97" customFormat="1" ht="12.75">
      <c r="A46" s="115" t="s">
        <v>80</v>
      </c>
      <c r="B46" s="116" t="s">
        <v>81</v>
      </c>
      <c r="C46" s="108"/>
      <c r="D46" s="108"/>
      <c r="E46" s="108"/>
      <c r="F46" s="108"/>
      <c r="G46" s="108"/>
      <c r="H46" s="108"/>
      <c r="I46" s="108"/>
      <c r="J46" s="108"/>
      <c r="K46" s="107"/>
      <c r="L46" s="107"/>
    </row>
    <row r="47" spans="1:12" s="97" customFormat="1" ht="12.75">
      <c r="A47" s="105">
        <v>3</v>
      </c>
      <c r="B47" s="106" t="s">
        <v>54</v>
      </c>
      <c r="C47" s="108">
        <f>SUM(C48+C49+C52+C53+C54)</f>
        <v>30800</v>
      </c>
      <c r="D47" s="108"/>
      <c r="E47" s="108">
        <f>SUM(E48+E49+E52+E53+E54)</f>
        <v>30800</v>
      </c>
      <c r="F47" s="108"/>
      <c r="G47" s="108"/>
      <c r="H47" s="108"/>
      <c r="I47" s="108"/>
      <c r="J47" s="108"/>
      <c r="K47" s="108">
        <f>C47+(C47*0.02)</f>
        <v>31416</v>
      </c>
      <c r="L47" s="109">
        <f>K47+(K47*0.02)</f>
        <v>32044.32</v>
      </c>
    </row>
    <row r="48" spans="1:12" s="97" customFormat="1" ht="12.75">
      <c r="A48" s="117">
        <v>321</v>
      </c>
      <c r="B48" s="118" t="s">
        <v>55</v>
      </c>
      <c r="C48" s="107">
        <v>4400</v>
      </c>
      <c r="D48" s="108"/>
      <c r="E48" s="107">
        <v>4400</v>
      </c>
      <c r="F48" s="108"/>
      <c r="G48" s="108"/>
      <c r="H48" s="108"/>
      <c r="I48" s="108"/>
      <c r="J48" s="108"/>
      <c r="K48" s="107">
        <f>C48+(C48*0.02)</f>
        <v>4488</v>
      </c>
      <c r="L48" s="121">
        <f>K48+(K48*0.02)</f>
        <v>4577.76</v>
      </c>
    </row>
    <row r="49" spans="1:12" s="97" customFormat="1" ht="12.75">
      <c r="A49" s="117">
        <v>322</v>
      </c>
      <c r="B49" s="118" t="s">
        <v>59</v>
      </c>
      <c r="C49" s="107">
        <f>SUM(C50:C51)</f>
        <v>13900</v>
      </c>
      <c r="D49" s="108"/>
      <c r="E49" s="108">
        <f>SUM(E50:E51)</f>
        <v>13900</v>
      </c>
      <c r="F49" s="108"/>
      <c r="G49" s="108"/>
      <c r="H49" s="108"/>
      <c r="I49" s="108"/>
      <c r="J49" s="108"/>
      <c r="K49" s="108">
        <f>SUM(K50:K51)</f>
        <v>14178</v>
      </c>
      <c r="L49" s="121"/>
    </row>
    <row r="50" spans="1:12" s="97" customFormat="1" ht="12.75">
      <c r="A50" s="117">
        <v>322</v>
      </c>
      <c r="B50" s="118" t="s">
        <v>59</v>
      </c>
      <c r="C50" s="107">
        <v>12000</v>
      </c>
      <c r="D50" s="108"/>
      <c r="E50" s="107">
        <v>12000</v>
      </c>
      <c r="F50" s="108"/>
      <c r="G50" s="108"/>
      <c r="H50" s="108"/>
      <c r="I50" s="108"/>
      <c r="J50" s="108"/>
      <c r="K50" s="107">
        <f>C50+(C50*0.02)</f>
        <v>12240</v>
      </c>
      <c r="L50" s="121">
        <f>K50+(K50*0.02)</f>
        <v>12484.8</v>
      </c>
    </row>
    <row r="51" spans="1:12" s="97" customFormat="1" ht="12.75">
      <c r="A51" s="117">
        <v>322</v>
      </c>
      <c r="B51" s="118" t="s">
        <v>82</v>
      </c>
      <c r="C51" s="107">
        <v>1900</v>
      </c>
      <c r="D51" s="107"/>
      <c r="E51" s="107">
        <v>1900</v>
      </c>
      <c r="F51" s="108"/>
      <c r="G51" s="108"/>
      <c r="H51" s="108"/>
      <c r="I51" s="108"/>
      <c r="J51" s="108"/>
      <c r="K51" s="107">
        <f>C51+(C51*0.02)</f>
        <v>1938</v>
      </c>
      <c r="L51" s="121">
        <f>K51+(K51*0.02)</f>
        <v>1976.76</v>
      </c>
    </row>
    <row r="52" spans="1:12" s="97" customFormat="1" ht="12.75">
      <c r="A52" s="117">
        <v>323</v>
      </c>
      <c r="B52" s="118" t="s">
        <v>69</v>
      </c>
      <c r="C52" s="107">
        <v>9000</v>
      </c>
      <c r="D52" s="108"/>
      <c r="E52" s="107">
        <v>9000</v>
      </c>
      <c r="F52" s="108"/>
      <c r="G52" s="108"/>
      <c r="H52" s="108"/>
      <c r="I52" s="108"/>
      <c r="J52" s="108"/>
      <c r="K52" s="107">
        <f>C52+(C52*0.02)</f>
        <v>9180</v>
      </c>
      <c r="L52" s="121">
        <f>K52+(K52*0.02)</f>
        <v>9363.6</v>
      </c>
    </row>
    <row r="53" spans="1:12" s="97" customFormat="1" ht="12.75">
      <c r="A53" s="117">
        <v>329</v>
      </c>
      <c r="B53" s="118" t="s">
        <v>56</v>
      </c>
      <c r="C53" s="107">
        <v>3000</v>
      </c>
      <c r="D53" s="108"/>
      <c r="E53" s="107">
        <v>3000</v>
      </c>
      <c r="F53" s="108"/>
      <c r="G53" s="108"/>
      <c r="H53" s="108"/>
      <c r="I53" s="108"/>
      <c r="J53" s="108"/>
      <c r="K53" s="107">
        <f>C53+(C53*0.02)</f>
        <v>3060</v>
      </c>
      <c r="L53" s="121">
        <f>K53+(K53*0.02)</f>
        <v>3121.2</v>
      </c>
    </row>
    <row r="54" spans="1:12" s="97" customFormat="1" ht="12.75">
      <c r="A54" s="117">
        <v>343</v>
      </c>
      <c r="B54" s="118" t="s">
        <v>70</v>
      </c>
      <c r="C54" s="107">
        <v>500</v>
      </c>
      <c r="D54" s="108"/>
      <c r="E54" s="107">
        <v>500</v>
      </c>
      <c r="F54" s="108"/>
      <c r="G54" s="108"/>
      <c r="H54" s="108"/>
      <c r="I54" s="108"/>
      <c r="J54" s="108"/>
      <c r="K54" s="107">
        <f>C54+(C54*0.02)</f>
        <v>510</v>
      </c>
      <c r="L54" s="121">
        <f>K54+(K54*0.02)</f>
        <v>520.2</v>
      </c>
    </row>
    <row r="55" spans="1:12" s="97" customFormat="1" ht="26.25">
      <c r="A55" s="110"/>
      <c r="B55" s="111" t="s">
        <v>83</v>
      </c>
      <c r="C55" s="107"/>
      <c r="D55" s="108"/>
      <c r="E55" s="107"/>
      <c r="F55" s="108"/>
      <c r="G55" s="108"/>
      <c r="H55" s="108"/>
      <c r="I55" s="108"/>
      <c r="J55" s="108"/>
      <c r="K55" s="107"/>
      <c r="L55" s="121"/>
    </row>
    <row r="56" spans="1:12" s="97" customFormat="1" ht="12.75">
      <c r="A56" s="120" t="s">
        <v>84</v>
      </c>
      <c r="B56" s="125" t="s">
        <v>85</v>
      </c>
      <c r="C56" s="108"/>
      <c r="D56" s="108"/>
      <c r="E56" s="108"/>
      <c r="F56" s="108"/>
      <c r="G56" s="108"/>
      <c r="H56" s="108"/>
      <c r="I56" s="108"/>
      <c r="J56" s="108"/>
      <c r="K56" s="107"/>
      <c r="L56" s="121"/>
    </row>
    <row r="57" spans="1:12" s="97" customFormat="1" ht="12.75">
      <c r="A57" s="115" t="s">
        <v>80</v>
      </c>
      <c r="B57" s="116" t="s">
        <v>81</v>
      </c>
      <c r="C57" s="108"/>
      <c r="D57" s="108"/>
      <c r="E57" s="108"/>
      <c r="F57" s="108"/>
      <c r="G57" s="108"/>
      <c r="H57" s="108"/>
      <c r="I57" s="108"/>
      <c r="J57" s="108"/>
      <c r="K57" s="107"/>
      <c r="L57" s="121"/>
    </row>
    <row r="58" spans="1:12" s="97" customFormat="1" ht="12.75">
      <c r="A58" s="105">
        <v>3</v>
      </c>
      <c r="B58" s="106" t="s">
        <v>54</v>
      </c>
      <c r="C58" s="108">
        <f>SUM(C59+C60+C61+C62+C63)</f>
        <v>20100</v>
      </c>
      <c r="D58" s="108"/>
      <c r="E58" s="108">
        <f>SUM(E59+E60+E61+E62+E63)</f>
        <v>20100</v>
      </c>
      <c r="F58" s="108"/>
      <c r="G58" s="108"/>
      <c r="H58" s="108"/>
      <c r="I58" s="108"/>
      <c r="J58" s="108"/>
      <c r="K58" s="108">
        <f aca="true" t="shared" si="2" ref="K58:K63">C58+(C58*0.02)</f>
        <v>20502</v>
      </c>
      <c r="L58" s="109">
        <f aca="true" t="shared" si="3" ref="L58:L63">K58+(K58*0.02)</f>
        <v>20912.04</v>
      </c>
    </row>
    <row r="59" spans="1:12" s="97" customFormat="1" ht="12.75">
      <c r="A59" s="117">
        <v>311</v>
      </c>
      <c r="B59" s="118" t="s">
        <v>64</v>
      </c>
      <c r="C59" s="107">
        <v>9000</v>
      </c>
      <c r="D59" s="108"/>
      <c r="E59" s="107">
        <v>9000</v>
      </c>
      <c r="F59" s="107"/>
      <c r="G59" s="108"/>
      <c r="H59" s="108"/>
      <c r="I59" s="108"/>
      <c r="J59" s="108"/>
      <c r="K59" s="107">
        <f t="shared" si="2"/>
        <v>9180</v>
      </c>
      <c r="L59" s="121">
        <f t="shared" si="3"/>
        <v>9363.6</v>
      </c>
    </row>
    <row r="60" spans="1:12" s="97" customFormat="1" ht="12.75">
      <c r="A60" s="117">
        <v>313</v>
      </c>
      <c r="B60" s="118" t="s">
        <v>66</v>
      </c>
      <c r="C60" s="107">
        <v>2200</v>
      </c>
      <c r="D60" s="108"/>
      <c r="E60" s="107">
        <v>2200</v>
      </c>
      <c r="F60" s="107"/>
      <c r="G60" s="108"/>
      <c r="H60" s="108"/>
      <c r="I60" s="108"/>
      <c r="J60" s="108"/>
      <c r="K60" s="107">
        <f t="shared" si="2"/>
        <v>2244</v>
      </c>
      <c r="L60" s="121">
        <f t="shared" si="3"/>
        <v>2288.88</v>
      </c>
    </row>
    <row r="61" spans="1:12" s="97" customFormat="1" ht="12.75">
      <c r="A61" s="117">
        <v>322</v>
      </c>
      <c r="B61" s="118" t="s">
        <v>59</v>
      </c>
      <c r="C61" s="107">
        <v>500</v>
      </c>
      <c r="D61" s="108"/>
      <c r="E61" s="107">
        <v>500</v>
      </c>
      <c r="F61" s="107"/>
      <c r="G61" s="108"/>
      <c r="H61" s="108"/>
      <c r="I61" s="108"/>
      <c r="J61" s="108"/>
      <c r="K61" s="107">
        <f t="shared" si="2"/>
        <v>510</v>
      </c>
      <c r="L61" s="121">
        <f t="shared" si="3"/>
        <v>520.2</v>
      </c>
    </row>
    <row r="62" spans="1:12" s="97" customFormat="1" ht="12.75">
      <c r="A62" s="117">
        <v>323</v>
      </c>
      <c r="B62" s="118" t="s">
        <v>69</v>
      </c>
      <c r="C62" s="107">
        <v>8000</v>
      </c>
      <c r="D62" s="108"/>
      <c r="E62" s="107">
        <v>8000</v>
      </c>
      <c r="F62" s="107"/>
      <c r="G62" s="108"/>
      <c r="H62" s="108"/>
      <c r="I62" s="108"/>
      <c r="J62" s="108"/>
      <c r="K62" s="107">
        <f t="shared" si="2"/>
        <v>8160</v>
      </c>
      <c r="L62" s="121">
        <f t="shared" si="3"/>
        <v>8323.2</v>
      </c>
    </row>
    <row r="63" spans="1:12" s="97" customFormat="1" ht="12.75">
      <c r="A63" s="117">
        <v>329</v>
      </c>
      <c r="B63" s="118" t="s">
        <v>56</v>
      </c>
      <c r="C63" s="107">
        <v>400</v>
      </c>
      <c r="D63" s="108"/>
      <c r="E63" s="107">
        <v>400</v>
      </c>
      <c r="F63" s="107"/>
      <c r="G63" s="108"/>
      <c r="H63" s="108"/>
      <c r="I63" s="108"/>
      <c r="J63" s="108"/>
      <c r="K63" s="107">
        <f t="shared" si="2"/>
        <v>408</v>
      </c>
      <c r="L63" s="121">
        <f t="shared" si="3"/>
        <v>416.16</v>
      </c>
    </row>
    <row r="64" spans="1:12" s="97" customFormat="1" ht="26.25">
      <c r="A64" s="117"/>
      <c r="B64" s="111" t="s">
        <v>72</v>
      </c>
      <c r="C64" s="108"/>
      <c r="D64" s="108"/>
      <c r="E64" s="108"/>
      <c r="F64" s="108"/>
      <c r="G64" s="108"/>
      <c r="H64" s="108"/>
      <c r="I64" s="108"/>
      <c r="J64" s="108"/>
      <c r="K64" s="107"/>
      <c r="L64" s="107"/>
    </row>
    <row r="65" spans="1:12" s="97" customFormat="1" ht="12.75">
      <c r="A65" s="120" t="s">
        <v>73</v>
      </c>
      <c r="B65" s="119" t="s">
        <v>74</v>
      </c>
      <c r="C65" s="108"/>
      <c r="D65" s="108"/>
      <c r="E65" s="108"/>
      <c r="F65" s="108"/>
      <c r="G65" s="108"/>
      <c r="H65" s="108"/>
      <c r="I65" s="108"/>
      <c r="J65" s="108"/>
      <c r="K65" s="107"/>
      <c r="L65" s="107"/>
    </row>
    <row r="66" spans="1:12" s="97" customFormat="1" ht="12.75">
      <c r="A66" s="122" t="s">
        <v>80</v>
      </c>
      <c r="B66" s="116" t="s">
        <v>81</v>
      </c>
      <c r="C66" s="108"/>
      <c r="D66" s="108"/>
      <c r="E66" s="108"/>
      <c r="F66" s="108"/>
      <c r="G66" s="108"/>
      <c r="H66" s="108"/>
      <c r="I66" s="108"/>
      <c r="J66" s="108"/>
      <c r="K66" s="107"/>
      <c r="L66" s="121"/>
    </row>
    <row r="67" spans="1:12" s="97" customFormat="1" ht="12.75">
      <c r="A67" s="105">
        <v>4</v>
      </c>
      <c r="B67" s="106" t="s">
        <v>77</v>
      </c>
      <c r="C67" s="108">
        <f>C68+C69</f>
        <v>4400</v>
      </c>
      <c r="D67" s="108"/>
      <c r="E67" s="108">
        <f>E68+E69</f>
        <v>4400</v>
      </c>
      <c r="F67" s="108"/>
      <c r="G67" s="108"/>
      <c r="H67" s="108"/>
      <c r="I67" s="108"/>
      <c r="J67" s="108"/>
      <c r="K67" s="108">
        <f>C67+(C67*0.02)</f>
        <v>4488</v>
      </c>
      <c r="L67" s="109">
        <f>K67+(K67*0.02)</f>
        <v>4577.76</v>
      </c>
    </row>
    <row r="68" spans="1:12" s="97" customFormat="1" ht="12.75">
      <c r="A68" s="117">
        <v>422</v>
      </c>
      <c r="B68" s="118" t="s">
        <v>78</v>
      </c>
      <c r="C68" s="107">
        <v>4000</v>
      </c>
      <c r="D68" s="108"/>
      <c r="E68" s="107">
        <v>4000</v>
      </c>
      <c r="F68" s="108"/>
      <c r="G68" s="108"/>
      <c r="H68" s="108"/>
      <c r="I68" s="108"/>
      <c r="J68" s="108"/>
      <c r="K68" s="107">
        <f>C68+(C68*0.02)</f>
        <v>4080</v>
      </c>
      <c r="L68" s="121">
        <f>K68+(K68*0.02)</f>
        <v>4161.6</v>
      </c>
    </row>
    <row r="69" spans="1:12" s="97" customFormat="1" ht="13.5" customHeight="1">
      <c r="A69" s="117">
        <v>424</v>
      </c>
      <c r="B69" s="118" t="s">
        <v>86</v>
      </c>
      <c r="C69" s="107">
        <v>400</v>
      </c>
      <c r="D69" s="108"/>
      <c r="E69" s="107">
        <v>400</v>
      </c>
      <c r="F69" s="108"/>
      <c r="G69" s="108"/>
      <c r="H69" s="108"/>
      <c r="I69" s="108"/>
      <c r="J69" s="108"/>
      <c r="K69" s="107">
        <f>C69+(C69*0.02)</f>
        <v>408</v>
      </c>
      <c r="L69" s="121">
        <f>K69+(K69*0.02)</f>
        <v>416.16</v>
      </c>
    </row>
    <row r="70" spans="1:12" s="97" customFormat="1" ht="12.75">
      <c r="A70" s="105"/>
      <c r="B70" s="126" t="s">
        <v>87</v>
      </c>
      <c r="C70" s="108">
        <f>SUM(C74+C79)</f>
        <v>602000</v>
      </c>
      <c r="D70" s="108"/>
      <c r="E70" s="108"/>
      <c r="F70" s="108"/>
      <c r="G70" s="108"/>
      <c r="H70" s="108"/>
      <c r="I70" s="108"/>
      <c r="J70" s="108"/>
      <c r="K70" s="107"/>
      <c r="L70" s="107"/>
    </row>
    <row r="71" spans="1:12" s="97" customFormat="1" ht="26.25">
      <c r="A71" s="110"/>
      <c r="B71" s="111" t="s">
        <v>83</v>
      </c>
      <c r="C71" s="108"/>
      <c r="D71" s="108"/>
      <c r="E71" s="108"/>
      <c r="F71" s="108"/>
      <c r="G71" s="108"/>
      <c r="H71" s="108"/>
      <c r="I71" s="108"/>
      <c r="J71" s="108"/>
      <c r="K71" s="107"/>
      <c r="L71" s="107"/>
    </row>
    <row r="72" spans="1:12" s="97" customFormat="1" ht="12.75">
      <c r="A72" s="127" t="s">
        <v>88</v>
      </c>
      <c r="B72" s="119" t="s">
        <v>89</v>
      </c>
      <c r="C72" s="108"/>
      <c r="D72" s="108"/>
      <c r="E72" s="108"/>
      <c r="F72" s="108"/>
      <c r="G72" s="108"/>
      <c r="H72" s="108"/>
      <c r="I72" s="108"/>
      <c r="J72" s="108"/>
      <c r="K72" s="107"/>
      <c r="L72" s="107"/>
    </row>
    <row r="73" spans="1:12" s="97" customFormat="1" ht="26.25">
      <c r="A73" s="115" t="s">
        <v>90</v>
      </c>
      <c r="B73" s="116" t="s">
        <v>91</v>
      </c>
      <c r="C73" s="108"/>
      <c r="D73" s="108"/>
      <c r="E73" s="108"/>
      <c r="F73" s="108"/>
      <c r="G73" s="108"/>
      <c r="H73" s="108"/>
      <c r="I73" s="108"/>
      <c r="J73" s="108"/>
      <c r="K73" s="107"/>
      <c r="L73" s="107"/>
    </row>
    <row r="74" spans="1:12" s="97" customFormat="1" ht="12.75">
      <c r="A74" s="105">
        <v>3</v>
      </c>
      <c r="B74" s="106" t="s">
        <v>54</v>
      </c>
      <c r="C74" s="108">
        <f>SUM(C75+C76)</f>
        <v>412000</v>
      </c>
      <c r="D74" s="108"/>
      <c r="E74" s="108"/>
      <c r="F74" s="108">
        <f>SUM(F75+F76)</f>
        <v>412000</v>
      </c>
      <c r="G74" s="108"/>
      <c r="H74" s="108"/>
      <c r="I74" s="108"/>
      <c r="J74" s="108"/>
      <c r="K74" s="108">
        <f>C74+(C74*0.02)</f>
        <v>420240</v>
      </c>
      <c r="L74" s="109">
        <f>K74+(K74*0.02)</f>
        <v>428644.8</v>
      </c>
    </row>
    <row r="75" spans="1:12" s="97" customFormat="1" ht="12.75">
      <c r="A75" s="117">
        <v>322</v>
      </c>
      <c r="B75" s="118" t="s">
        <v>59</v>
      </c>
      <c r="C75" s="107">
        <v>410000</v>
      </c>
      <c r="D75" s="108"/>
      <c r="E75" s="108"/>
      <c r="F75" s="107">
        <v>410000</v>
      </c>
      <c r="G75" s="108"/>
      <c r="H75" s="108"/>
      <c r="I75" s="108"/>
      <c r="J75" s="108"/>
      <c r="K75" s="107">
        <f>C75+(C75*0.02)</f>
        <v>418200</v>
      </c>
      <c r="L75" s="121">
        <f>K75+(K75*0.02)</f>
        <v>426564</v>
      </c>
    </row>
    <row r="76" spans="1:12" s="97" customFormat="1" ht="12.75">
      <c r="A76" s="117">
        <v>329</v>
      </c>
      <c r="B76" s="118" t="s">
        <v>56</v>
      </c>
      <c r="C76" s="107">
        <v>2000</v>
      </c>
      <c r="D76" s="108"/>
      <c r="E76" s="108"/>
      <c r="F76" s="107">
        <v>2000</v>
      </c>
      <c r="G76" s="108"/>
      <c r="H76" s="108"/>
      <c r="I76" s="108"/>
      <c r="J76" s="108"/>
      <c r="K76" s="107">
        <f>C76+(C76*0.02)</f>
        <v>2040</v>
      </c>
      <c r="L76" s="121">
        <f>K76+(K76*0.02)</f>
        <v>2080.8</v>
      </c>
    </row>
    <row r="77" spans="1:12" s="97" customFormat="1" ht="12.75">
      <c r="A77" s="127" t="s">
        <v>60</v>
      </c>
      <c r="B77" s="119" t="s">
        <v>61</v>
      </c>
      <c r="C77" s="107"/>
      <c r="D77" s="108"/>
      <c r="E77" s="108"/>
      <c r="F77" s="107"/>
      <c r="G77" s="108"/>
      <c r="H77" s="108"/>
      <c r="I77" s="108"/>
      <c r="J77" s="108"/>
      <c r="K77" s="107"/>
      <c r="L77" s="121"/>
    </row>
    <row r="78" spans="1:12" s="97" customFormat="1" ht="26.25">
      <c r="A78" s="115" t="s">
        <v>90</v>
      </c>
      <c r="B78" s="116" t="s">
        <v>91</v>
      </c>
      <c r="C78" s="107"/>
      <c r="D78" s="108"/>
      <c r="E78" s="108"/>
      <c r="F78" s="107"/>
      <c r="G78" s="108"/>
      <c r="H78" s="108"/>
      <c r="I78" s="108"/>
      <c r="J78" s="108"/>
      <c r="K78" s="107"/>
      <c r="L78" s="121"/>
    </row>
    <row r="79" spans="1:12" s="97" customFormat="1" ht="12.75">
      <c r="A79" s="105">
        <v>3</v>
      </c>
      <c r="B79" s="106" t="s">
        <v>54</v>
      </c>
      <c r="C79" s="108">
        <f>SUM(C80:C81)</f>
        <v>190000</v>
      </c>
      <c r="D79" s="107"/>
      <c r="E79" s="107"/>
      <c r="F79" s="108">
        <f>SUM(F80:F81)</f>
        <v>190000</v>
      </c>
      <c r="G79" s="108"/>
      <c r="H79" s="108"/>
      <c r="I79" s="108"/>
      <c r="J79" s="108"/>
      <c r="K79" s="108">
        <f>C79+(C79*0.02)</f>
        <v>193800</v>
      </c>
      <c r="L79" s="109">
        <f>K79+(K79*0.02)</f>
        <v>197676</v>
      </c>
    </row>
    <row r="80" spans="1:12" s="97" customFormat="1" ht="12.75">
      <c r="A80" s="117">
        <v>311</v>
      </c>
      <c r="B80" s="118" t="s">
        <v>64</v>
      </c>
      <c r="C80" s="107">
        <v>50000</v>
      </c>
      <c r="D80" s="107"/>
      <c r="E80" s="107"/>
      <c r="F80" s="107">
        <v>50000</v>
      </c>
      <c r="G80" s="108"/>
      <c r="H80" s="108"/>
      <c r="I80" s="108"/>
      <c r="J80" s="108"/>
      <c r="K80" s="107">
        <f>C80+(C80*0.02)</f>
        <v>51000</v>
      </c>
      <c r="L80" s="121">
        <f>K80+(K80*0.02)</f>
        <v>52020</v>
      </c>
    </row>
    <row r="81" spans="1:12" s="97" customFormat="1" ht="12.75">
      <c r="A81" s="117">
        <v>322</v>
      </c>
      <c r="B81" s="118" t="s">
        <v>59</v>
      </c>
      <c r="C81" s="107">
        <v>140000</v>
      </c>
      <c r="D81" s="108"/>
      <c r="E81" s="108"/>
      <c r="F81" s="107">
        <v>140000</v>
      </c>
      <c r="G81" s="108"/>
      <c r="H81" s="108"/>
      <c r="I81" s="108"/>
      <c r="J81" s="108"/>
      <c r="K81" s="107">
        <f>C81+(C81*0.02)</f>
        <v>142800</v>
      </c>
      <c r="L81" s="121">
        <f>K81+(K81*0.02)</f>
        <v>145656</v>
      </c>
    </row>
    <row r="82" spans="1:12" s="97" customFormat="1" ht="12.75">
      <c r="A82" s="117"/>
      <c r="B82" s="126" t="s">
        <v>92</v>
      </c>
      <c r="C82" s="108">
        <f>SUM(C87+C91+C95+C101+C110+C116+C122+C127+C131+C140+C145+C149+C153)</f>
        <v>6841520</v>
      </c>
      <c r="D82" s="108"/>
      <c r="E82" s="108"/>
      <c r="F82" s="107"/>
      <c r="G82" s="108"/>
      <c r="H82" s="108"/>
      <c r="I82" s="108"/>
      <c r="J82" s="108"/>
      <c r="K82" s="107"/>
      <c r="L82" s="121"/>
    </row>
    <row r="83" spans="1:12" s="97" customFormat="1" ht="12.75">
      <c r="A83" s="117"/>
      <c r="B83" s="111" t="s">
        <v>48</v>
      </c>
      <c r="C83" s="107"/>
      <c r="D83" s="108"/>
      <c r="E83" s="108"/>
      <c r="F83" s="107"/>
      <c r="G83" s="108"/>
      <c r="H83" s="108"/>
      <c r="I83" s="108"/>
      <c r="J83" s="108"/>
      <c r="K83" s="107"/>
      <c r="L83" s="121"/>
    </row>
    <row r="84" spans="1:12" s="97" customFormat="1" ht="26.25">
      <c r="A84" s="113" t="s">
        <v>57</v>
      </c>
      <c r="B84" s="119" t="s">
        <v>58</v>
      </c>
      <c r="C84" s="107"/>
      <c r="D84" s="108"/>
      <c r="E84" s="108"/>
      <c r="F84" s="107"/>
      <c r="G84" s="108"/>
      <c r="H84" s="108"/>
      <c r="I84" s="108"/>
      <c r="J84" s="108"/>
      <c r="K84" s="107"/>
      <c r="L84" s="121"/>
    </row>
    <row r="85" spans="1:12" s="97" customFormat="1" ht="12.75">
      <c r="A85" s="128" t="s">
        <v>93</v>
      </c>
      <c r="B85" s="129" t="s">
        <v>94</v>
      </c>
      <c r="C85" s="107"/>
      <c r="D85" s="108"/>
      <c r="E85" s="108"/>
      <c r="F85" s="107"/>
      <c r="G85" s="108"/>
      <c r="H85" s="108"/>
      <c r="I85" s="108"/>
      <c r="J85" s="108"/>
      <c r="K85" s="107"/>
      <c r="L85" s="121"/>
    </row>
    <row r="86" spans="1:12" s="97" customFormat="1" ht="26.25">
      <c r="A86" s="122" t="s">
        <v>95</v>
      </c>
      <c r="B86" s="130" t="s">
        <v>96</v>
      </c>
      <c r="C86" s="107"/>
      <c r="D86" s="108"/>
      <c r="E86" s="107"/>
      <c r="F86" s="108"/>
      <c r="G86" s="108"/>
      <c r="H86" s="108"/>
      <c r="I86" s="108"/>
      <c r="J86" s="108"/>
      <c r="K86" s="107"/>
      <c r="L86" s="121"/>
    </row>
    <row r="87" spans="1:12" s="97" customFormat="1" ht="12.75">
      <c r="A87" s="105">
        <v>3</v>
      </c>
      <c r="B87" s="106" t="s">
        <v>54</v>
      </c>
      <c r="C87" s="108">
        <f>SUM(C88)</f>
        <v>2000</v>
      </c>
      <c r="D87" s="108"/>
      <c r="E87" s="108"/>
      <c r="F87" s="108"/>
      <c r="G87" s="108">
        <f>SUM(G88)</f>
        <v>2000</v>
      </c>
      <c r="H87" s="108"/>
      <c r="I87" s="108"/>
      <c r="J87" s="108"/>
      <c r="K87" s="108">
        <f>C87+(C87*0.02)</f>
        <v>2040</v>
      </c>
      <c r="L87" s="109">
        <f>K87+(K87*0.02)</f>
        <v>2080.8</v>
      </c>
    </row>
    <row r="88" spans="1:12" s="97" customFormat="1" ht="12.75">
      <c r="A88" s="117">
        <v>322</v>
      </c>
      <c r="B88" s="118" t="s">
        <v>97</v>
      </c>
      <c r="C88" s="107">
        <v>2000</v>
      </c>
      <c r="D88" s="108"/>
      <c r="E88" s="107"/>
      <c r="F88" s="108"/>
      <c r="G88" s="107">
        <v>2000</v>
      </c>
      <c r="H88" s="107"/>
      <c r="I88" s="107"/>
      <c r="J88" s="107"/>
      <c r="K88" s="107">
        <f>C88+(C88*0.02)</f>
        <v>2040</v>
      </c>
      <c r="L88" s="121">
        <f>K88+(K88*0.02)</f>
        <v>2080.8</v>
      </c>
    </row>
    <row r="89" spans="1:12" s="97" customFormat="1" ht="26.25">
      <c r="A89" s="120" t="s">
        <v>98</v>
      </c>
      <c r="B89" s="119" t="s">
        <v>99</v>
      </c>
      <c r="C89" s="108"/>
      <c r="D89" s="108"/>
      <c r="E89" s="108"/>
      <c r="F89" s="108"/>
      <c r="G89" s="108"/>
      <c r="H89" s="108"/>
      <c r="I89" s="108"/>
      <c r="J89" s="108"/>
      <c r="K89" s="107"/>
      <c r="L89" s="107"/>
    </row>
    <row r="90" spans="1:12" s="97" customFormat="1" ht="26.25">
      <c r="A90" s="122" t="s">
        <v>95</v>
      </c>
      <c r="B90" s="130" t="s">
        <v>96</v>
      </c>
      <c r="C90" s="108"/>
      <c r="D90" s="108"/>
      <c r="E90" s="108"/>
      <c r="F90" s="108"/>
      <c r="G90" s="108"/>
      <c r="H90" s="108"/>
      <c r="I90" s="108"/>
      <c r="J90" s="108"/>
      <c r="K90" s="107"/>
      <c r="L90" s="107"/>
    </row>
    <row r="91" spans="1:12" s="97" customFormat="1" ht="12.75">
      <c r="A91" s="105">
        <v>3</v>
      </c>
      <c r="B91" s="106" t="s">
        <v>54</v>
      </c>
      <c r="C91" s="108">
        <f>SUM(C92+C93)</f>
        <v>6361000</v>
      </c>
      <c r="D91" s="108"/>
      <c r="E91" s="108"/>
      <c r="F91" s="108"/>
      <c r="G91" s="108">
        <f>SUM(G92+G93)</f>
        <v>6361000</v>
      </c>
      <c r="H91" s="108"/>
      <c r="I91" s="108"/>
      <c r="J91" s="108"/>
      <c r="K91" s="108">
        <f>C91+(C91*0.02)</f>
        <v>6488220</v>
      </c>
      <c r="L91" s="109">
        <f>K91+(K91*0.02)</f>
        <v>6617984.4</v>
      </c>
    </row>
    <row r="92" spans="1:12" s="97" customFormat="1" ht="12.75">
      <c r="A92" s="117">
        <v>311</v>
      </c>
      <c r="B92" s="118" t="s">
        <v>64</v>
      </c>
      <c r="C92" s="107">
        <v>5500000</v>
      </c>
      <c r="D92" s="108"/>
      <c r="E92" s="108"/>
      <c r="F92" s="108"/>
      <c r="G92" s="107">
        <v>5500000</v>
      </c>
      <c r="H92" s="108"/>
      <c r="I92" s="108"/>
      <c r="J92" s="108"/>
      <c r="K92" s="107">
        <f>C92+(C92*0.02)</f>
        <v>5610000</v>
      </c>
      <c r="L92" s="121">
        <f>K92+(K92*0.02)</f>
        <v>5722200</v>
      </c>
    </row>
    <row r="93" spans="1:12" s="97" customFormat="1" ht="12.75">
      <c r="A93" s="117">
        <v>313</v>
      </c>
      <c r="B93" s="118" t="s">
        <v>66</v>
      </c>
      <c r="C93" s="107">
        <v>861000</v>
      </c>
      <c r="D93" s="108"/>
      <c r="E93" s="108"/>
      <c r="F93" s="108"/>
      <c r="G93" s="107">
        <v>861000</v>
      </c>
      <c r="H93" s="108"/>
      <c r="I93" s="108"/>
      <c r="J93" s="108"/>
      <c r="K93" s="107">
        <f>C93+(C93*0.02)</f>
        <v>878220</v>
      </c>
      <c r="L93" s="121">
        <f>K93+(K93*0.02)</f>
        <v>895784.4</v>
      </c>
    </row>
    <row r="94" spans="1:12" s="97" customFormat="1" ht="26.25">
      <c r="A94" s="120" t="s">
        <v>100</v>
      </c>
      <c r="B94" s="119" t="s">
        <v>101</v>
      </c>
      <c r="C94" s="107"/>
      <c r="D94" s="108"/>
      <c r="E94" s="108"/>
      <c r="F94" s="108"/>
      <c r="G94" s="107"/>
      <c r="H94" s="108"/>
      <c r="I94" s="108"/>
      <c r="J94" s="108"/>
      <c r="K94" s="107"/>
      <c r="L94" s="121"/>
    </row>
    <row r="95" spans="1:12" s="97" customFormat="1" ht="12.75">
      <c r="A95" s="105">
        <v>3</v>
      </c>
      <c r="B95" s="106" t="s">
        <v>54</v>
      </c>
      <c r="C95" s="108">
        <f>SUM(C96+C97)</f>
        <v>304000</v>
      </c>
      <c r="D95" s="108"/>
      <c r="E95" s="108"/>
      <c r="F95" s="108"/>
      <c r="G95" s="108">
        <f>SUM(G96+G97)</f>
        <v>304000</v>
      </c>
      <c r="H95" s="108"/>
      <c r="I95" s="108"/>
      <c r="J95" s="108"/>
      <c r="K95" s="108">
        <f>C95+(C95*0.02)</f>
        <v>310080</v>
      </c>
      <c r="L95" s="109">
        <f>K95+(K95*0.02)</f>
        <v>316281.6</v>
      </c>
    </row>
    <row r="96" spans="1:12" s="97" customFormat="1" ht="12.75">
      <c r="A96" s="117">
        <v>312</v>
      </c>
      <c r="B96" s="118" t="s">
        <v>65</v>
      </c>
      <c r="C96" s="107">
        <v>200000</v>
      </c>
      <c r="D96" s="108"/>
      <c r="E96" s="108"/>
      <c r="F96" s="108"/>
      <c r="G96" s="107">
        <v>200000</v>
      </c>
      <c r="H96" s="108"/>
      <c r="I96" s="108"/>
      <c r="J96" s="108"/>
      <c r="K96" s="107">
        <f>C96+(C96*0.02)</f>
        <v>204000</v>
      </c>
      <c r="L96" s="121">
        <f>K96+(K96*0.02)</f>
        <v>208080</v>
      </c>
    </row>
    <row r="97" spans="1:12" s="97" customFormat="1" ht="12.75">
      <c r="A97" s="117">
        <v>321</v>
      </c>
      <c r="B97" s="118" t="s">
        <v>55</v>
      </c>
      <c r="C97" s="107">
        <v>104000</v>
      </c>
      <c r="D97" s="108"/>
      <c r="E97" s="108"/>
      <c r="F97" s="108"/>
      <c r="G97" s="107">
        <v>104000</v>
      </c>
      <c r="H97" s="108"/>
      <c r="I97" s="108"/>
      <c r="J97" s="108"/>
      <c r="K97" s="107">
        <f>C97+(C97*0.02)</f>
        <v>106080</v>
      </c>
      <c r="L97" s="121">
        <f>K97+(K97*0.02)</f>
        <v>108201.6</v>
      </c>
    </row>
    <row r="98" spans="1:12" s="97" customFormat="1" ht="26.25">
      <c r="A98" s="117"/>
      <c r="B98" s="111" t="s">
        <v>83</v>
      </c>
      <c r="C98" s="108"/>
      <c r="D98" s="108"/>
      <c r="E98" s="108"/>
      <c r="F98" s="108"/>
      <c r="G98" s="108"/>
      <c r="H98" s="108"/>
      <c r="I98" s="108"/>
      <c r="J98" s="108"/>
      <c r="K98" s="107"/>
      <c r="L98" s="107"/>
    </row>
    <row r="99" spans="1:12" s="97" customFormat="1" ht="12.75">
      <c r="A99" s="120" t="s">
        <v>84</v>
      </c>
      <c r="B99" s="119" t="s">
        <v>102</v>
      </c>
      <c r="C99" s="108"/>
      <c r="D99" s="108"/>
      <c r="E99" s="108"/>
      <c r="F99" s="108"/>
      <c r="G99" s="108"/>
      <c r="H99" s="108"/>
      <c r="I99" s="108"/>
      <c r="J99" s="108"/>
      <c r="K99" s="107"/>
      <c r="L99" s="107"/>
    </row>
    <row r="100" spans="1:12" s="97" customFormat="1" ht="26.25">
      <c r="A100" s="122" t="s">
        <v>95</v>
      </c>
      <c r="B100" s="130" t="s">
        <v>96</v>
      </c>
      <c r="C100" s="108"/>
      <c r="D100" s="108"/>
      <c r="E100" s="108"/>
      <c r="F100" s="108"/>
      <c r="G100" s="108"/>
      <c r="H100" s="108"/>
      <c r="I100" s="108"/>
      <c r="J100" s="108"/>
      <c r="K100" s="107"/>
      <c r="L100" s="107"/>
    </row>
    <row r="101" spans="1:12" s="97" customFormat="1" ht="12.75">
      <c r="A101" s="105">
        <v>3</v>
      </c>
      <c r="B101" s="106" t="s">
        <v>54</v>
      </c>
      <c r="C101" s="108">
        <f>SUM(C102+C103+C104+C105+C106+C107)</f>
        <v>6300</v>
      </c>
      <c r="D101" s="108"/>
      <c r="E101" s="108"/>
      <c r="F101" s="108"/>
      <c r="G101" s="108">
        <f>SUM(G102+G103+G104+G105+G106+G107)</f>
        <v>6300</v>
      </c>
      <c r="H101" s="108"/>
      <c r="I101" s="108"/>
      <c r="J101" s="108"/>
      <c r="K101" s="108">
        <f aca="true" t="shared" si="4" ref="K101:K107">C101+(C101*0.02)</f>
        <v>6426</v>
      </c>
      <c r="L101" s="109">
        <f aca="true" t="shared" si="5" ref="L101:L107">K101+(K101*0.02)</f>
        <v>6554.52</v>
      </c>
    </row>
    <row r="102" spans="1:12" s="97" customFormat="1" ht="12.75">
      <c r="A102" s="117">
        <v>311</v>
      </c>
      <c r="B102" s="118" t="s">
        <v>64</v>
      </c>
      <c r="C102" s="107">
        <v>1500</v>
      </c>
      <c r="D102" s="108"/>
      <c r="E102" s="108"/>
      <c r="F102" s="108"/>
      <c r="G102" s="107">
        <v>1500</v>
      </c>
      <c r="H102" s="108"/>
      <c r="I102" s="108"/>
      <c r="J102" s="108"/>
      <c r="K102" s="107">
        <f t="shared" si="4"/>
        <v>1530</v>
      </c>
      <c r="L102" s="121">
        <f t="shared" si="5"/>
        <v>1560.6</v>
      </c>
    </row>
    <row r="103" spans="1:12" s="97" customFormat="1" ht="12.75">
      <c r="A103" s="117">
        <v>313</v>
      </c>
      <c r="B103" s="118" t="s">
        <v>66</v>
      </c>
      <c r="C103" s="107">
        <v>300</v>
      </c>
      <c r="D103" s="108"/>
      <c r="E103" s="108"/>
      <c r="F103" s="108"/>
      <c r="G103" s="107">
        <v>300</v>
      </c>
      <c r="H103" s="108"/>
      <c r="I103" s="108"/>
      <c r="J103" s="108"/>
      <c r="K103" s="107">
        <f t="shared" si="4"/>
        <v>306</v>
      </c>
      <c r="L103" s="121">
        <f t="shared" si="5"/>
        <v>312.12</v>
      </c>
    </row>
    <row r="104" spans="1:12" s="97" customFormat="1" ht="12.75">
      <c r="A104" s="117">
        <v>321</v>
      </c>
      <c r="B104" s="118" t="s">
        <v>55</v>
      </c>
      <c r="C104" s="107">
        <v>600</v>
      </c>
      <c r="D104" s="108"/>
      <c r="E104" s="108"/>
      <c r="F104" s="108"/>
      <c r="G104" s="107">
        <v>600</v>
      </c>
      <c r="H104" s="108"/>
      <c r="I104" s="108"/>
      <c r="J104" s="108"/>
      <c r="K104" s="107">
        <f t="shared" si="4"/>
        <v>612</v>
      </c>
      <c r="L104" s="121">
        <f t="shared" si="5"/>
        <v>624.24</v>
      </c>
    </row>
    <row r="105" spans="1:12" s="97" customFormat="1" ht="12.75">
      <c r="A105" s="117">
        <v>322</v>
      </c>
      <c r="B105" s="118" t="s">
        <v>59</v>
      </c>
      <c r="C105" s="107">
        <v>1000</v>
      </c>
      <c r="D105" s="108"/>
      <c r="E105" s="108"/>
      <c r="F105" s="108"/>
      <c r="G105" s="107">
        <v>1000</v>
      </c>
      <c r="H105" s="108"/>
      <c r="I105" s="108"/>
      <c r="J105" s="108"/>
      <c r="K105" s="107">
        <f t="shared" si="4"/>
        <v>1020</v>
      </c>
      <c r="L105" s="121">
        <f t="shared" si="5"/>
        <v>1040.4</v>
      </c>
    </row>
    <row r="106" spans="1:12" s="97" customFormat="1" ht="12.75">
      <c r="A106" s="117">
        <v>323</v>
      </c>
      <c r="B106" s="118" t="s">
        <v>69</v>
      </c>
      <c r="C106" s="107">
        <v>2500</v>
      </c>
      <c r="D106" s="108"/>
      <c r="E106" s="108"/>
      <c r="F106" s="108"/>
      <c r="G106" s="107">
        <v>2500</v>
      </c>
      <c r="H106" s="108"/>
      <c r="I106" s="108"/>
      <c r="J106" s="108"/>
      <c r="K106" s="107">
        <f t="shared" si="4"/>
        <v>2550</v>
      </c>
      <c r="L106" s="121">
        <f t="shared" si="5"/>
        <v>2601</v>
      </c>
    </row>
    <row r="107" spans="1:12" s="97" customFormat="1" ht="12.75">
      <c r="A107" s="117">
        <v>329</v>
      </c>
      <c r="B107" s="118" t="s">
        <v>56</v>
      </c>
      <c r="C107" s="107">
        <v>400</v>
      </c>
      <c r="D107" s="108"/>
      <c r="E107" s="108"/>
      <c r="F107" s="108"/>
      <c r="G107" s="107">
        <v>400</v>
      </c>
      <c r="H107" s="108"/>
      <c r="I107" s="108"/>
      <c r="J107" s="108"/>
      <c r="K107" s="107">
        <f t="shared" si="4"/>
        <v>408</v>
      </c>
      <c r="L107" s="121">
        <f t="shared" si="5"/>
        <v>416.16</v>
      </c>
    </row>
    <row r="108" spans="1:12" s="97" customFormat="1" ht="26.25">
      <c r="A108" s="120" t="s">
        <v>84</v>
      </c>
      <c r="B108" s="119" t="s">
        <v>103</v>
      </c>
      <c r="C108" s="108"/>
      <c r="D108" s="108"/>
      <c r="E108" s="108"/>
      <c r="F108" s="108"/>
      <c r="G108" s="108"/>
      <c r="H108" s="108"/>
      <c r="I108" s="108"/>
      <c r="J108" s="108"/>
      <c r="K108" s="107"/>
      <c r="L108" s="107"/>
    </row>
    <row r="109" spans="1:12" s="97" customFormat="1" ht="26.25">
      <c r="A109" s="122" t="s">
        <v>95</v>
      </c>
      <c r="B109" s="130" t="s">
        <v>96</v>
      </c>
      <c r="C109" s="108"/>
      <c r="D109" s="108"/>
      <c r="E109" s="108"/>
      <c r="F109" s="108"/>
      <c r="G109" s="108"/>
      <c r="H109" s="108"/>
      <c r="I109" s="108"/>
      <c r="J109" s="108"/>
      <c r="K109" s="107"/>
      <c r="L109" s="107"/>
    </row>
    <row r="110" spans="1:12" s="97" customFormat="1" ht="12.75">
      <c r="A110" s="105">
        <v>3</v>
      </c>
      <c r="B110" s="106" t="s">
        <v>54</v>
      </c>
      <c r="C110" s="108">
        <f>SUM(C111+C112+C113)</f>
        <v>2000</v>
      </c>
      <c r="D110" s="108"/>
      <c r="E110" s="108"/>
      <c r="F110" s="108"/>
      <c r="G110" s="108">
        <f>SUM(G111+G112+G113)</f>
        <v>2000</v>
      </c>
      <c r="H110" s="108"/>
      <c r="I110" s="108"/>
      <c r="J110" s="108"/>
      <c r="K110" s="108">
        <f>C110+(C110*0.02)</f>
        <v>2040</v>
      </c>
      <c r="L110" s="109">
        <f>K110+(K110*0.02)</f>
        <v>2080.8</v>
      </c>
    </row>
    <row r="111" spans="1:12" s="97" customFormat="1" ht="12.75">
      <c r="A111" s="117">
        <v>322</v>
      </c>
      <c r="B111" s="118" t="s">
        <v>59</v>
      </c>
      <c r="C111" s="107">
        <v>1200</v>
      </c>
      <c r="D111" s="108"/>
      <c r="E111" s="108"/>
      <c r="F111" s="108"/>
      <c r="G111" s="107">
        <v>1200</v>
      </c>
      <c r="H111" s="108"/>
      <c r="I111" s="108"/>
      <c r="J111" s="108"/>
      <c r="K111" s="107">
        <f>C111+(C111*0.02)</f>
        <v>1224</v>
      </c>
      <c r="L111" s="121">
        <f>K111+(K111*0.02)</f>
        <v>1248.48</v>
      </c>
    </row>
    <row r="112" spans="1:12" s="97" customFormat="1" ht="12.75">
      <c r="A112" s="117">
        <v>323</v>
      </c>
      <c r="B112" s="118" t="s">
        <v>69</v>
      </c>
      <c r="C112" s="107">
        <v>600</v>
      </c>
      <c r="D112" s="108"/>
      <c r="E112" s="108"/>
      <c r="F112" s="108"/>
      <c r="G112" s="107">
        <v>600</v>
      </c>
      <c r="H112" s="108"/>
      <c r="I112" s="108"/>
      <c r="J112" s="108"/>
      <c r="K112" s="107">
        <f>C112+(C112*0.02)</f>
        <v>612</v>
      </c>
      <c r="L112" s="121">
        <f>K112+(K112*0.02)</f>
        <v>624.24</v>
      </c>
    </row>
    <row r="113" spans="1:12" s="97" customFormat="1" ht="12.75">
      <c r="A113" s="117">
        <v>329</v>
      </c>
      <c r="B113" s="118" t="s">
        <v>56</v>
      </c>
      <c r="C113" s="107">
        <v>200</v>
      </c>
      <c r="D113" s="108"/>
      <c r="E113" s="108"/>
      <c r="F113" s="108"/>
      <c r="G113" s="107">
        <v>200</v>
      </c>
      <c r="H113" s="108"/>
      <c r="I113" s="108"/>
      <c r="J113" s="108"/>
      <c r="K113" s="107">
        <f>C113+(C113*0.02)</f>
        <v>204</v>
      </c>
      <c r="L113" s="121">
        <f>K113+(K113*0.02)</f>
        <v>208.08</v>
      </c>
    </row>
    <row r="114" spans="1:12" s="97" customFormat="1" ht="12.75">
      <c r="A114" s="120" t="s">
        <v>84</v>
      </c>
      <c r="B114" s="119" t="s">
        <v>104</v>
      </c>
      <c r="C114" s="108"/>
      <c r="D114" s="108"/>
      <c r="E114" s="108"/>
      <c r="F114" s="108"/>
      <c r="G114" s="108"/>
      <c r="H114" s="108"/>
      <c r="I114" s="108"/>
      <c r="J114" s="108"/>
      <c r="K114" s="107"/>
      <c r="L114" s="121"/>
    </row>
    <row r="115" spans="1:12" s="97" customFormat="1" ht="26.25">
      <c r="A115" s="122" t="s">
        <v>95</v>
      </c>
      <c r="B115" s="130" t="s">
        <v>96</v>
      </c>
      <c r="C115" s="108"/>
      <c r="D115" s="108"/>
      <c r="E115" s="108"/>
      <c r="F115" s="108"/>
      <c r="G115" s="108"/>
      <c r="H115" s="108"/>
      <c r="I115" s="108"/>
      <c r="J115" s="108"/>
      <c r="K115" s="107"/>
      <c r="L115" s="121"/>
    </row>
    <row r="116" spans="1:12" s="97" customFormat="1" ht="12.75">
      <c r="A116" s="105">
        <v>3</v>
      </c>
      <c r="B116" s="106" t="s">
        <v>54</v>
      </c>
      <c r="C116" s="108">
        <f>SUM(C117+C118+C119)</f>
        <v>2000</v>
      </c>
      <c r="D116" s="108"/>
      <c r="E116" s="108"/>
      <c r="F116" s="108"/>
      <c r="G116" s="108">
        <f>SUM(G117+G118+G119)</f>
        <v>2000</v>
      </c>
      <c r="H116" s="108"/>
      <c r="I116" s="108"/>
      <c r="J116" s="108"/>
      <c r="K116" s="108">
        <f>C116+(C116*0.02)</f>
        <v>2040</v>
      </c>
      <c r="L116" s="109">
        <f>K116+(K116*0.02)</f>
        <v>2080.8</v>
      </c>
    </row>
    <row r="117" spans="1:12" s="97" customFormat="1" ht="12.75">
      <c r="A117" s="117">
        <v>322</v>
      </c>
      <c r="B117" s="118" t="s">
        <v>59</v>
      </c>
      <c r="C117" s="107">
        <v>1200</v>
      </c>
      <c r="D117" s="108"/>
      <c r="E117" s="108"/>
      <c r="F117" s="108"/>
      <c r="G117" s="107">
        <v>1200</v>
      </c>
      <c r="H117" s="108"/>
      <c r="I117" s="108"/>
      <c r="J117" s="108"/>
      <c r="K117" s="107">
        <f>C117+(C117*0.02)</f>
        <v>1224</v>
      </c>
      <c r="L117" s="121">
        <f>K117+(K117*0.02)</f>
        <v>1248.48</v>
      </c>
    </row>
    <row r="118" spans="1:12" s="97" customFormat="1" ht="12.75">
      <c r="A118" s="117">
        <v>323</v>
      </c>
      <c r="B118" s="118" t="s">
        <v>69</v>
      </c>
      <c r="C118" s="107">
        <v>600</v>
      </c>
      <c r="D118" s="108"/>
      <c r="E118" s="108"/>
      <c r="F118" s="108"/>
      <c r="G118" s="107">
        <v>600</v>
      </c>
      <c r="H118" s="108"/>
      <c r="I118" s="108"/>
      <c r="J118" s="108"/>
      <c r="K118" s="107">
        <f>C118+(C118*0.02)</f>
        <v>612</v>
      </c>
      <c r="L118" s="121">
        <f>K118+(K118*0.02)</f>
        <v>624.24</v>
      </c>
    </row>
    <row r="119" spans="1:12" s="97" customFormat="1" ht="12.75">
      <c r="A119" s="117">
        <v>329</v>
      </c>
      <c r="B119" s="118" t="s">
        <v>56</v>
      </c>
      <c r="C119" s="107">
        <v>200</v>
      </c>
      <c r="D119" s="108"/>
      <c r="E119" s="108"/>
      <c r="F119" s="108"/>
      <c r="G119" s="107">
        <v>200</v>
      </c>
      <c r="H119" s="108"/>
      <c r="I119" s="108"/>
      <c r="J119" s="108"/>
      <c r="K119" s="107">
        <f>C119+(C119*0.02)</f>
        <v>204</v>
      </c>
      <c r="L119" s="121">
        <f>K119+(K119*0.02)</f>
        <v>208.08</v>
      </c>
    </row>
    <row r="120" spans="1:12" s="97" customFormat="1" ht="12.75">
      <c r="A120" s="120" t="s">
        <v>84</v>
      </c>
      <c r="B120" s="119" t="s">
        <v>105</v>
      </c>
      <c r="C120" s="107"/>
      <c r="D120" s="108"/>
      <c r="E120" s="108"/>
      <c r="F120" s="108"/>
      <c r="G120" s="107"/>
      <c r="H120" s="108"/>
      <c r="I120" s="108"/>
      <c r="J120" s="108"/>
      <c r="K120" s="107"/>
      <c r="L120" s="121"/>
    </row>
    <row r="121" spans="1:12" s="97" customFormat="1" ht="26.25">
      <c r="A121" s="122" t="s">
        <v>95</v>
      </c>
      <c r="B121" s="130" t="s">
        <v>96</v>
      </c>
      <c r="C121" s="107"/>
      <c r="D121" s="108"/>
      <c r="E121" s="108"/>
      <c r="F121" s="108"/>
      <c r="G121" s="107"/>
      <c r="H121" s="108"/>
      <c r="I121" s="108"/>
      <c r="J121" s="108"/>
      <c r="K121" s="107"/>
      <c r="L121" s="121"/>
    </row>
    <row r="122" spans="1:12" s="97" customFormat="1" ht="12.75">
      <c r="A122" s="105">
        <v>3</v>
      </c>
      <c r="B122" s="106" t="s">
        <v>54</v>
      </c>
      <c r="C122" s="108">
        <v>40000</v>
      </c>
      <c r="D122" s="108"/>
      <c r="E122" s="108"/>
      <c r="F122" s="108"/>
      <c r="G122" s="108">
        <v>40000</v>
      </c>
      <c r="H122" s="108"/>
      <c r="I122" s="108"/>
      <c r="J122" s="108"/>
      <c r="K122" s="108">
        <f>C122+(C122*0.02)</f>
        <v>40800</v>
      </c>
      <c r="L122" s="109">
        <f>K122+(K122*0.02)</f>
        <v>41616</v>
      </c>
    </row>
    <row r="123" spans="1:12" s="97" customFormat="1" ht="12.75">
      <c r="A123" s="117">
        <v>322</v>
      </c>
      <c r="B123" s="118" t="s">
        <v>106</v>
      </c>
      <c r="C123" s="107">
        <v>40000</v>
      </c>
      <c r="D123" s="108"/>
      <c r="E123" s="108"/>
      <c r="F123" s="108"/>
      <c r="G123" s="107">
        <v>40000</v>
      </c>
      <c r="H123" s="108"/>
      <c r="I123" s="108"/>
      <c r="J123" s="108"/>
      <c r="K123" s="107">
        <f>C123+(C123*0.02)</f>
        <v>40800</v>
      </c>
      <c r="L123" s="121">
        <f>K123+(K123*0.02)</f>
        <v>41616</v>
      </c>
    </row>
    <row r="124" spans="1:12" s="97" customFormat="1" ht="26.25">
      <c r="A124" s="117"/>
      <c r="B124" s="111" t="s">
        <v>72</v>
      </c>
      <c r="C124" s="107"/>
      <c r="D124" s="108"/>
      <c r="E124" s="108"/>
      <c r="F124" s="108"/>
      <c r="G124" s="107"/>
      <c r="H124" s="108"/>
      <c r="I124" s="108"/>
      <c r="J124" s="108"/>
      <c r="K124" s="107"/>
      <c r="L124" s="121"/>
    </row>
    <row r="125" spans="1:12" s="97" customFormat="1" ht="12.75">
      <c r="A125" s="120" t="s">
        <v>73</v>
      </c>
      <c r="B125" s="119" t="s">
        <v>74</v>
      </c>
      <c r="C125" s="107"/>
      <c r="D125" s="108"/>
      <c r="E125" s="108"/>
      <c r="F125" s="108"/>
      <c r="G125" s="107"/>
      <c r="H125" s="108"/>
      <c r="I125" s="108"/>
      <c r="J125" s="108"/>
      <c r="K125" s="107"/>
      <c r="L125" s="121"/>
    </row>
    <row r="126" spans="1:12" s="97" customFormat="1" ht="26.25">
      <c r="A126" s="122" t="s">
        <v>95</v>
      </c>
      <c r="B126" s="130" t="s">
        <v>96</v>
      </c>
      <c r="C126" s="107"/>
      <c r="D126" s="108"/>
      <c r="E126" s="108"/>
      <c r="F126" s="108"/>
      <c r="G126" s="107"/>
      <c r="H126" s="108"/>
      <c r="I126" s="108"/>
      <c r="J126" s="108"/>
      <c r="K126" s="107"/>
      <c r="L126" s="121"/>
    </row>
    <row r="127" spans="1:12" s="97" customFormat="1" ht="12.75">
      <c r="A127" s="105">
        <v>4</v>
      </c>
      <c r="B127" s="106" t="s">
        <v>77</v>
      </c>
      <c r="C127" s="108">
        <v>3200</v>
      </c>
      <c r="D127" s="108"/>
      <c r="E127" s="108"/>
      <c r="F127" s="108"/>
      <c r="G127" s="108">
        <v>3200</v>
      </c>
      <c r="H127" s="108"/>
      <c r="I127" s="108"/>
      <c r="J127" s="108"/>
      <c r="K127" s="108">
        <f>C127+(C127*0.02)</f>
        <v>3264</v>
      </c>
      <c r="L127" s="109">
        <f>K127+(K127*0.02)</f>
        <v>3329.28</v>
      </c>
    </row>
    <row r="128" spans="1:12" s="97" customFormat="1" ht="12.75">
      <c r="A128" s="117">
        <v>422</v>
      </c>
      <c r="B128" s="118" t="s">
        <v>107</v>
      </c>
      <c r="C128" s="107">
        <v>3200</v>
      </c>
      <c r="D128" s="108"/>
      <c r="E128" s="108"/>
      <c r="F128" s="108"/>
      <c r="G128" s="107">
        <v>3200</v>
      </c>
      <c r="H128" s="108"/>
      <c r="I128" s="108"/>
      <c r="J128" s="108"/>
      <c r="K128" s="107">
        <f>C128+(C128*0.02)</f>
        <v>3264</v>
      </c>
      <c r="L128" s="121">
        <f>K128+(K128*0.02)</f>
        <v>3329.28</v>
      </c>
    </row>
    <row r="129" spans="1:12" s="97" customFormat="1" ht="26.25">
      <c r="A129" s="120" t="s">
        <v>84</v>
      </c>
      <c r="B129" s="119" t="s">
        <v>108</v>
      </c>
      <c r="C129" s="108"/>
      <c r="D129" s="108"/>
      <c r="E129" s="108"/>
      <c r="F129" s="108"/>
      <c r="G129" s="108"/>
      <c r="H129" s="108"/>
      <c r="I129" s="108"/>
      <c r="J129" s="108"/>
      <c r="K129" s="107"/>
      <c r="L129" s="107"/>
    </row>
    <row r="130" spans="1:12" s="97" customFormat="1" ht="26.25">
      <c r="A130" s="122" t="s">
        <v>109</v>
      </c>
      <c r="B130" s="116" t="s">
        <v>110</v>
      </c>
      <c r="C130" s="108"/>
      <c r="D130" s="108"/>
      <c r="E130" s="108"/>
      <c r="F130" s="108"/>
      <c r="G130" s="108"/>
      <c r="H130" s="108"/>
      <c r="I130" s="108"/>
      <c r="J130" s="108"/>
      <c r="K130" s="107"/>
      <c r="L130" s="107"/>
    </row>
    <row r="131" spans="1:12" s="97" customFormat="1" ht="12.75">
      <c r="A131" s="105">
        <v>3</v>
      </c>
      <c r="B131" s="106" t="s">
        <v>54</v>
      </c>
      <c r="C131" s="108">
        <f>SUM(C132+C133+C134+C135+C136)</f>
        <v>16800</v>
      </c>
      <c r="D131" s="108"/>
      <c r="E131" s="108"/>
      <c r="F131" s="108"/>
      <c r="G131" s="108">
        <f>SUM(G132+G133+G134+G135+G136)</f>
        <v>16800</v>
      </c>
      <c r="H131" s="108"/>
      <c r="I131" s="108"/>
      <c r="J131" s="108"/>
      <c r="K131" s="108">
        <f aca="true" t="shared" si="6" ref="K131:K136">C131+(C131*0.02)</f>
        <v>17136</v>
      </c>
      <c r="L131" s="109">
        <f aca="true" t="shared" si="7" ref="L131:L136">K131+(K131*0.02)</f>
        <v>17478.72</v>
      </c>
    </row>
    <row r="132" spans="1:12" s="97" customFormat="1" ht="12.75">
      <c r="A132" s="117">
        <v>311</v>
      </c>
      <c r="B132" s="118" t="s">
        <v>64</v>
      </c>
      <c r="C132" s="107">
        <v>2400</v>
      </c>
      <c r="D132" s="108"/>
      <c r="E132" s="108"/>
      <c r="F132" s="108"/>
      <c r="G132" s="107">
        <v>2400</v>
      </c>
      <c r="H132" s="108"/>
      <c r="I132" s="108"/>
      <c r="J132" s="108"/>
      <c r="K132" s="107">
        <f t="shared" si="6"/>
        <v>2448</v>
      </c>
      <c r="L132" s="121">
        <f t="shared" si="7"/>
        <v>2496.96</v>
      </c>
    </row>
    <row r="133" spans="1:12" s="97" customFormat="1" ht="12.75">
      <c r="A133" s="117">
        <v>313</v>
      </c>
      <c r="B133" s="118" t="s">
        <v>66</v>
      </c>
      <c r="C133" s="107">
        <v>1000</v>
      </c>
      <c r="D133" s="108"/>
      <c r="E133" s="108"/>
      <c r="F133" s="108"/>
      <c r="G133" s="107">
        <v>1000</v>
      </c>
      <c r="H133" s="108"/>
      <c r="I133" s="108"/>
      <c r="J133" s="108"/>
      <c r="K133" s="107">
        <f t="shared" si="6"/>
        <v>1020</v>
      </c>
      <c r="L133" s="121">
        <f t="shared" si="7"/>
        <v>1040.4</v>
      </c>
    </row>
    <row r="134" spans="1:12" s="97" customFormat="1" ht="12.75">
      <c r="A134" s="117">
        <v>322</v>
      </c>
      <c r="B134" s="118" t="s">
        <v>59</v>
      </c>
      <c r="C134" s="107">
        <v>4000</v>
      </c>
      <c r="D134" s="108"/>
      <c r="E134" s="108"/>
      <c r="F134" s="108"/>
      <c r="G134" s="107">
        <v>4000</v>
      </c>
      <c r="H134" s="108"/>
      <c r="I134" s="108"/>
      <c r="J134" s="108"/>
      <c r="K134" s="107">
        <f t="shared" si="6"/>
        <v>4080</v>
      </c>
      <c r="L134" s="121">
        <f t="shared" si="7"/>
        <v>4161.6</v>
      </c>
    </row>
    <row r="135" spans="1:12" s="97" customFormat="1" ht="12.75">
      <c r="A135" s="117">
        <v>323</v>
      </c>
      <c r="B135" s="118" t="s">
        <v>69</v>
      </c>
      <c r="C135" s="107">
        <v>8200</v>
      </c>
      <c r="D135" s="108"/>
      <c r="E135" s="108"/>
      <c r="F135" s="108"/>
      <c r="G135" s="107">
        <v>8200</v>
      </c>
      <c r="H135" s="108"/>
      <c r="I135" s="108"/>
      <c r="J135" s="108"/>
      <c r="K135" s="107">
        <f t="shared" si="6"/>
        <v>8364</v>
      </c>
      <c r="L135" s="121">
        <f t="shared" si="7"/>
        <v>8531.28</v>
      </c>
    </row>
    <row r="136" spans="1:12" s="97" customFormat="1" ht="12.75">
      <c r="A136" s="117">
        <v>329</v>
      </c>
      <c r="B136" s="118" t="s">
        <v>56</v>
      </c>
      <c r="C136" s="107">
        <v>1200</v>
      </c>
      <c r="D136" s="108"/>
      <c r="E136" s="108"/>
      <c r="F136" s="108"/>
      <c r="G136" s="107">
        <v>1200</v>
      </c>
      <c r="H136" s="108"/>
      <c r="I136" s="108"/>
      <c r="J136" s="108"/>
      <c r="K136" s="107">
        <f t="shared" si="6"/>
        <v>1224</v>
      </c>
      <c r="L136" s="121">
        <f t="shared" si="7"/>
        <v>1248.48</v>
      </c>
    </row>
    <row r="137" spans="1:12" s="97" customFormat="1" ht="26.25">
      <c r="A137" s="117"/>
      <c r="B137" s="111" t="s">
        <v>72</v>
      </c>
      <c r="C137" s="107"/>
      <c r="D137" s="108"/>
      <c r="E137" s="108"/>
      <c r="F137" s="108"/>
      <c r="G137" s="107"/>
      <c r="H137" s="108"/>
      <c r="I137" s="108"/>
      <c r="J137" s="108"/>
      <c r="K137" s="107"/>
      <c r="L137" s="121"/>
    </row>
    <row r="138" spans="1:12" s="97" customFormat="1" ht="12.75">
      <c r="A138" s="120" t="s">
        <v>73</v>
      </c>
      <c r="B138" s="119" t="s">
        <v>74</v>
      </c>
      <c r="C138" s="107"/>
      <c r="D138" s="108"/>
      <c r="E138" s="108"/>
      <c r="F138" s="108"/>
      <c r="G138" s="107"/>
      <c r="H138" s="108"/>
      <c r="I138" s="108"/>
      <c r="J138" s="108"/>
      <c r="K138" s="107"/>
      <c r="L138" s="121"/>
    </row>
    <row r="139" spans="1:12" s="97" customFormat="1" ht="26.25">
      <c r="A139" s="122" t="s">
        <v>111</v>
      </c>
      <c r="B139" s="116" t="s">
        <v>112</v>
      </c>
      <c r="C139" s="107"/>
      <c r="D139" s="108"/>
      <c r="E139" s="107"/>
      <c r="F139" s="108"/>
      <c r="G139" s="108"/>
      <c r="H139" s="108"/>
      <c r="I139" s="108"/>
      <c r="J139" s="108"/>
      <c r="K139" s="107"/>
      <c r="L139" s="121"/>
    </row>
    <row r="140" spans="1:12" s="97" customFormat="1" ht="12.75">
      <c r="A140" s="105">
        <v>4</v>
      </c>
      <c r="B140" s="106" t="s">
        <v>77</v>
      </c>
      <c r="C140" s="108">
        <f>SUM(C141)</f>
        <v>20000</v>
      </c>
      <c r="D140" s="108"/>
      <c r="E140" s="108"/>
      <c r="F140" s="108"/>
      <c r="G140" s="108">
        <f>SUM(G141)</f>
        <v>20000</v>
      </c>
      <c r="H140" s="108"/>
      <c r="I140" s="108"/>
      <c r="J140" s="108"/>
      <c r="K140" s="108">
        <f>C140+(C140*0.02)</f>
        <v>20400</v>
      </c>
      <c r="L140" s="109">
        <f>K140+(K140*0.02)</f>
        <v>20808</v>
      </c>
    </row>
    <row r="141" spans="1:12" s="97" customFormat="1" ht="12.75">
      <c r="A141" s="117">
        <v>424</v>
      </c>
      <c r="B141" s="118" t="s">
        <v>86</v>
      </c>
      <c r="C141" s="107">
        <v>20000</v>
      </c>
      <c r="D141" s="108"/>
      <c r="E141" s="107"/>
      <c r="F141" s="108"/>
      <c r="G141" s="107">
        <v>20000</v>
      </c>
      <c r="H141" s="108"/>
      <c r="I141" s="108"/>
      <c r="J141" s="108"/>
      <c r="K141" s="107">
        <f>C141+(C141*0.02)</f>
        <v>20400</v>
      </c>
      <c r="L141" s="121">
        <f>K141+(K141*0.02)</f>
        <v>20808</v>
      </c>
    </row>
    <row r="142" spans="1:12" s="97" customFormat="1" ht="26.25">
      <c r="A142" s="117"/>
      <c r="B142" s="111" t="s">
        <v>83</v>
      </c>
      <c r="C142" s="107"/>
      <c r="D142" s="108"/>
      <c r="E142" s="107"/>
      <c r="F142" s="108"/>
      <c r="G142" s="107"/>
      <c r="H142" s="108"/>
      <c r="I142" s="108"/>
      <c r="J142" s="108"/>
      <c r="K142" s="107"/>
      <c r="L142" s="121"/>
    </row>
    <row r="143" spans="1:12" s="97" customFormat="1" ht="12.75">
      <c r="A143" s="120" t="s">
        <v>113</v>
      </c>
      <c r="B143" s="119" t="s">
        <v>114</v>
      </c>
      <c r="C143" s="108"/>
      <c r="D143" s="108"/>
      <c r="E143" s="108"/>
      <c r="F143" s="108"/>
      <c r="G143" s="108"/>
      <c r="H143" s="108"/>
      <c r="I143" s="108"/>
      <c r="J143" s="108"/>
      <c r="K143" s="107"/>
      <c r="L143" s="121"/>
    </row>
    <row r="144" spans="1:12" s="97" customFormat="1" ht="26.25">
      <c r="A144" s="122" t="s">
        <v>115</v>
      </c>
      <c r="B144" s="116" t="s">
        <v>116</v>
      </c>
      <c r="C144" s="108"/>
      <c r="D144" s="108"/>
      <c r="E144" s="108"/>
      <c r="F144" s="108"/>
      <c r="G144" s="108"/>
      <c r="H144" s="108"/>
      <c r="I144" s="108"/>
      <c r="J144" s="108"/>
      <c r="K144" s="107"/>
      <c r="L144" s="121"/>
    </row>
    <row r="145" spans="1:12" s="97" customFormat="1" ht="12.75">
      <c r="A145" s="105">
        <v>3</v>
      </c>
      <c r="B145" s="106" t="s">
        <v>54</v>
      </c>
      <c r="C145" s="108">
        <f>SUM(C146+C147+C148)</f>
        <v>81000</v>
      </c>
      <c r="D145" s="108"/>
      <c r="E145" s="108"/>
      <c r="F145" s="108"/>
      <c r="G145" s="108">
        <f>SUM(G146+G147+G148)</f>
        <v>81000</v>
      </c>
      <c r="H145" s="108"/>
      <c r="I145" s="108"/>
      <c r="J145" s="108"/>
      <c r="K145" s="108">
        <f aca="true" t="shared" si="8" ref="K145:K150">C145+(C145*0.02)</f>
        <v>82620</v>
      </c>
      <c r="L145" s="109">
        <f aca="true" t="shared" si="9" ref="L145:L150">K145+(K145*0.02)</f>
        <v>84272.4</v>
      </c>
    </row>
    <row r="146" spans="1:12" s="97" customFormat="1" ht="12.75">
      <c r="A146" s="117">
        <v>321</v>
      </c>
      <c r="B146" s="118" t="s">
        <v>55</v>
      </c>
      <c r="C146" s="107">
        <v>56000</v>
      </c>
      <c r="D146" s="108"/>
      <c r="E146" s="108"/>
      <c r="F146" s="107"/>
      <c r="G146" s="107">
        <v>56000</v>
      </c>
      <c r="H146" s="108"/>
      <c r="I146" s="108"/>
      <c r="J146" s="108"/>
      <c r="K146" s="107">
        <f t="shared" si="8"/>
        <v>57120</v>
      </c>
      <c r="L146" s="121">
        <f t="shared" si="9"/>
        <v>58262.4</v>
      </c>
    </row>
    <row r="147" spans="1:12" s="97" customFormat="1" ht="12.75">
      <c r="A147" s="117">
        <v>323</v>
      </c>
      <c r="B147" s="118" t="s">
        <v>69</v>
      </c>
      <c r="C147" s="107">
        <v>10000</v>
      </c>
      <c r="D147" s="108"/>
      <c r="E147" s="108"/>
      <c r="F147" s="107"/>
      <c r="G147" s="107">
        <v>10000</v>
      </c>
      <c r="H147" s="108"/>
      <c r="I147" s="108"/>
      <c r="J147" s="108"/>
      <c r="K147" s="107">
        <f t="shared" si="8"/>
        <v>10200</v>
      </c>
      <c r="L147" s="121">
        <f t="shared" si="9"/>
        <v>10404</v>
      </c>
    </row>
    <row r="148" spans="1:12" s="97" customFormat="1" ht="12.75">
      <c r="A148" s="117">
        <v>329</v>
      </c>
      <c r="B148" s="118" t="s">
        <v>56</v>
      </c>
      <c r="C148" s="107">
        <v>15000</v>
      </c>
      <c r="D148" s="108"/>
      <c r="E148" s="108"/>
      <c r="F148" s="107"/>
      <c r="G148" s="107">
        <v>15000</v>
      </c>
      <c r="H148" s="108"/>
      <c r="I148" s="108"/>
      <c r="J148" s="108"/>
      <c r="K148" s="107">
        <f t="shared" si="8"/>
        <v>15300</v>
      </c>
      <c r="L148" s="121">
        <f t="shared" si="9"/>
        <v>15606</v>
      </c>
    </row>
    <row r="149" spans="1:12" s="97" customFormat="1" ht="12.75">
      <c r="A149" s="105">
        <v>4</v>
      </c>
      <c r="B149" s="106" t="s">
        <v>77</v>
      </c>
      <c r="C149" s="108">
        <f>SUM(C150)</f>
        <v>2100</v>
      </c>
      <c r="D149" s="108"/>
      <c r="E149" s="108"/>
      <c r="F149" s="108"/>
      <c r="G149" s="108">
        <f>SUM(G150)</f>
        <v>2100</v>
      </c>
      <c r="H149" s="108"/>
      <c r="I149" s="108"/>
      <c r="J149" s="108"/>
      <c r="K149" s="108">
        <f t="shared" si="8"/>
        <v>2142</v>
      </c>
      <c r="L149" s="109">
        <f t="shared" si="9"/>
        <v>2184.84</v>
      </c>
    </row>
    <row r="150" spans="1:12" s="97" customFormat="1" ht="12.75">
      <c r="A150" s="117">
        <v>422</v>
      </c>
      <c r="B150" s="118" t="s">
        <v>78</v>
      </c>
      <c r="C150" s="107">
        <v>2100</v>
      </c>
      <c r="D150" s="108"/>
      <c r="E150" s="108"/>
      <c r="F150" s="107"/>
      <c r="G150" s="107">
        <v>2100</v>
      </c>
      <c r="H150" s="108"/>
      <c r="I150" s="108"/>
      <c r="J150" s="108"/>
      <c r="K150" s="107">
        <f t="shared" si="8"/>
        <v>2142</v>
      </c>
      <c r="L150" s="121">
        <f t="shared" si="9"/>
        <v>2184.84</v>
      </c>
    </row>
    <row r="151" spans="1:12" s="97" customFormat="1" ht="12.75">
      <c r="A151" s="120" t="s">
        <v>117</v>
      </c>
      <c r="B151" s="119" t="s">
        <v>118</v>
      </c>
      <c r="C151" s="108"/>
      <c r="D151" s="108"/>
      <c r="E151" s="108"/>
      <c r="F151" s="108"/>
      <c r="G151" s="108"/>
      <c r="H151" s="108"/>
      <c r="I151" s="108"/>
      <c r="J151" s="108"/>
      <c r="K151" s="107"/>
      <c r="L151" s="121"/>
    </row>
    <row r="152" spans="1:12" s="97" customFormat="1" ht="39">
      <c r="A152" s="122" t="s">
        <v>119</v>
      </c>
      <c r="B152" s="116" t="s">
        <v>120</v>
      </c>
      <c r="C152" s="108"/>
      <c r="D152" s="108"/>
      <c r="E152" s="108"/>
      <c r="F152" s="108"/>
      <c r="G152" s="108"/>
      <c r="H152" s="108"/>
      <c r="I152" s="108"/>
      <c r="J152" s="108"/>
      <c r="K152" s="107"/>
      <c r="L152" s="121"/>
    </row>
    <row r="153" spans="1:12" s="97" customFormat="1" ht="12.75">
      <c r="A153" s="105">
        <v>3</v>
      </c>
      <c r="B153" s="106" t="s">
        <v>54</v>
      </c>
      <c r="C153" s="108">
        <f>C154</f>
        <v>1120</v>
      </c>
      <c r="D153" s="108"/>
      <c r="E153" s="108"/>
      <c r="F153" s="108"/>
      <c r="G153" s="108">
        <f>G154</f>
        <v>1120</v>
      </c>
      <c r="H153" s="108"/>
      <c r="I153" s="108"/>
      <c r="J153" s="108"/>
      <c r="K153" s="108">
        <f>C153+(C153*0.02)</f>
        <v>1142.4</v>
      </c>
      <c r="L153" s="109">
        <f>K153+(K153*0.02)</f>
        <v>1165.248</v>
      </c>
    </row>
    <row r="154" spans="1:12" s="97" customFormat="1" ht="12.75">
      <c r="A154" s="117">
        <v>324</v>
      </c>
      <c r="B154" s="118" t="s">
        <v>121</v>
      </c>
      <c r="C154" s="107">
        <v>1120</v>
      </c>
      <c r="D154" s="108"/>
      <c r="E154" s="108"/>
      <c r="F154" s="108"/>
      <c r="G154" s="107">
        <v>1120</v>
      </c>
      <c r="H154" s="108"/>
      <c r="I154" s="108"/>
      <c r="J154" s="108"/>
      <c r="K154" s="107">
        <f>C154+(C154*0.02)</f>
        <v>1142.4</v>
      </c>
      <c r="L154" s="121">
        <f>K154+(K154*0.02)</f>
        <v>1165.248</v>
      </c>
    </row>
    <row r="155" spans="1:12" s="97" customFormat="1" ht="12.75">
      <c r="A155" s="117"/>
      <c r="B155" s="126" t="s">
        <v>122</v>
      </c>
      <c r="C155" s="108">
        <f>SUM(C159+C165)</f>
        <v>11500</v>
      </c>
      <c r="D155" s="108"/>
      <c r="E155" s="108"/>
      <c r="F155" s="108"/>
      <c r="G155" s="107"/>
      <c r="H155" s="108"/>
      <c r="I155" s="108"/>
      <c r="J155" s="108"/>
      <c r="K155" s="107"/>
      <c r="L155" s="121"/>
    </row>
    <row r="156" spans="1:12" s="97" customFormat="1" ht="12.75">
      <c r="A156" s="120" t="s">
        <v>123</v>
      </c>
      <c r="B156" s="119" t="s">
        <v>124</v>
      </c>
      <c r="C156" s="108"/>
      <c r="D156" s="108"/>
      <c r="E156" s="108"/>
      <c r="F156" s="108"/>
      <c r="G156" s="108"/>
      <c r="H156" s="108"/>
      <c r="I156" s="108"/>
      <c r="J156" s="108"/>
      <c r="K156" s="107"/>
      <c r="L156" s="121"/>
    </row>
    <row r="157" spans="1:12" s="97" customFormat="1" ht="12.75">
      <c r="A157" s="122" t="s">
        <v>125</v>
      </c>
      <c r="B157" s="116" t="s">
        <v>41</v>
      </c>
      <c r="C157" s="108"/>
      <c r="D157" s="108"/>
      <c r="E157" s="108"/>
      <c r="F157" s="108"/>
      <c r="G157" s="108"/>
      <c r="H157" s="108"/>
      <c r="I157" s="108"/>
      <c r="J157" s="108"/>
      <c r="K157" s="107"/>
      <c r="L157" s="121"/>
    </row>
    <row r="158" spans="1:12" s="97" customFormat="1" ht="26.25">
      <c r="A158" s="122" t="s">
        <v>126</v>
      </c>
      <c r="B158" s="116" t="s">
        <v>127</v>
      </c>
      <c r="C158" s="108"/>
      <c r="D158" s="108"/>
      <c r="E158" s="108"/>
      <c r="F158" s="108"/>
      <c r="G158" s="108"/>
      <c r="H158" s="108"/>
      <c r="I158" s="108"/>
      <c r="J158" s="108"/>
      <c r="K158" s="107"/>
      <c r="L158" s="121"/>
    </row>
    <row r="159" spans="1:12" s="97" customFormat="1" ht="12.75">
      <c r="A159" s="105">
        <v>3</v>
      </c>
      <c r="B159" s="106" t="s">
        <v>54</v>
      </c>
      <c r="C159" s="108">
        <f>SUM(C160+C161)</f>
        <v>10500</v>
      </c>
      <c r="D159" s="108"/>
      <c r="E159" s="108"/>
      <c r="F159" s="108"/>
      <c r="G159" s="108"/>
      <c r="H159" s="108">
        <f>SUM(H160+H161)</f>
        <v>10500</v>
      </c>
      <c r="I159" s="108"/>
      <c r="J159" s="108"/>
      <c r="K159" s="108">
        <f>C159+(C159*0.02)</f>
        <v>10710</v>
      </c>
      <c r="L159" s="109">
        <f>K159+(K159*0.02)</f>
        <v>10924.2</v>
      </c>
    </row>
    <row r="160" spans="1:12" s="97" customFormat="1" ht="12.75">
      <c r="A160" s="117">
        <v>321</v>
      </c>
      <c r="B160" s="118" t="s">
        <v>55</v>
      </c>
      <c r="C160" s="107">
        <v>10000</v>
      </c>
      <c r="D160" s="108"/>
      <c r="E160" s="108"/>
      <c r="F160" s="107"/>
      <c r="G160" s="108"/>
      <c r="H160" s="107">
        <v>10000</v>
      </c>
      <c r="I160" s="108"/>
      <c r="J160" s="108"/>
      <c r="K160" s="107">
        <f>C160+(C160*0.02)</f>
        <v>10200</v>
      </c>
      <c r="L160" s="121">
        <f>K160+(K160*0.02)</f>
        <v>10404</v>
      </c>
    </row>
    <row r="161" spans="1:12" s="97" customFormat="1" ht="12.75">
      <c r="A161" s="117">
        <v>329</v>
      </c>
      <c r="B161" s="118" t="s">
        <v>56</v>
      </c>
      <c r="C161" s="107">
        <v>500</v>
      </c>
      <c r="D161" s="108"/>
      <c r="E161" s="108"/>
      <c r="F161" s="107"/>
      <c r="G161" s="108"/>
      <c r="H161" s="107">
        <v>500</v>
      </c>
      <c r="I161" s="108"/>
      <c r="J161" s="108"/>
      <c r="K161" s="107"/>
      <c r="L161" s="121"/>
    </row>
    <row r="162" spans="1:12" s="97" customFormat="1" ht="26.25">
      <c r="A162" s="117"/>
      <c r="B162" s="111" t="s">
        <v>72</v>
      </c>
      <c r="C162" s="107"/>
      <c r="D162" s="108"/>
      <c r="E162" s="108"/>
      <c r="F162" s="107"/>
      <c r="G162" s="108"/>
      <c r="H162" s="107"/>
      <c r="I162" s="108"/>
      <c r="J162" s="108"/>
      <c r="K162" s="107"/>
      <c r="L162" s="121"/>
    </row>
    <row r="163" spans="1:12" s="97" customFormat="1" ht="12.75">
      <c r="A163" s="120" t="s">
        <v>73</v>
      </c>
      <c r="B163" s="119" t="s">
        <v>74</v>
      </c>
      <c r="C163" s="107"/>
      <c r="D163" s="108"/>
      <c r="E163" s="108"/>
      <c r="F163" s="107"/>
      <c r="G163" s="108"/>
      <c r="H163" s="107"/>
      <c r="I163" s="108"/>
      <c r="J163" s="108"/>
      <c r="K163" s="107"/>
      <c r="L163" s="121"/>
    </row>
    <row r="164" spans="1:12" s="97" customFormat="1" ht="26.25">
      <c r="A164" s="122" t="s">
        <v>128</v>
      </c>
      <c r="B164" s="116" t="s">
        <v>129</v>
      </c>
      <c r="C164" s="108"/>
      <c r="D164" s="108"/>
      <c r="E164" s="108"/>
      <c r="F164" s="108"/>
      <c r="G164" s="108"/>
      <c r="H164" s="108"/>
      <c r="I164" s="108"/>
      <c r="J164" s="108"/>
      <c r="K164" s="107"/>
      <c r="L164" s="121"/>
    </row>
    <row r="165" spans="1:12" s="97" customFormat="1" ht="12.75">
      <c r="A165" s="105">
        <v>4</v>
      </c>
      <c r="B165" s="106" t="s">
        <v>77</v>
      </c>
      <c r="C165" s="108">
        <f>C166</f>
        <v>1000</v>
      </c>
      <c r="D165" s="108"/>
      <c r="E165" s="108"/>
      <c r="F165" s="108"/>
      <c r="G165" s="108"/>
      <c r="H165" s="108">
        <f>H166</f>
        <v>1000</v>
      </c>
      <c r="I165" s="108"/>
      <c r="J165" s="108"/>
      <c r="K165" s="108">
        <f>C165+(C165*0.02)</f>
        <v>1020</v>
      </c>
      <c r="L165" s="109">
        <f>K165+(K165*0.02)</f>
        <v>1040.4</v>
      </c>
    </row>
    <row r="166" spans="1:12" s="97" customFormat="1" ht="12.75">
      <c r="A166" s="117">
        <v>424</v>
      </c>
      <c r="B166" s="118" t="s">
        <v>86</v>
      </c>
      <c r="C166" s="107">
        <v>1000</v>
      </c>
      <c r="D166" s="108"/>
      <c r="E166" s="108"/>
      <c r="F166" s="108"/>
      <c r="G166" s="108"/>
      <c r="H166" s="107">
        <v>1000</v>
      </c>
      <c r="I166" s="108"/>
      <c r="J166" s="108"/>
      <c r="K166" s="107">
        <f>C166+(C166*0.02)</f>
        <v>1020</v>
      </c>
      <c r="L166" s="121">
        <f>K166+(K166*0.02)</f>
        <v>1040.4</v>
      </c>
    </row>
    <row r="167" spans="1:12" s="97" customFormat="1" ht="12.75">
      <c r="A167" s="117"/>
      <c r="B167" s="118"/>
      <c r="C167" s="107"/>
      <c r="D167" s="108"/>
      <c r="E167" s="108"/>
      <c r="F167" s="108"/>
      <c r="G167" s="108"/>
      <c r="H167" s="107"/>
      <c r="I167" s="108"/>
      <c r="J167" s="108"/>
      <c r="K167" s="107"/>
      <c r="L167" s="121"/>
    </row>
    <row r="168" spans="1:12" s="97" customFormat="1" ht="12.75">
      <c r="A168" s="120" t="s">
        <v>130</v>
      </c>
      <c r="B168" s="119" t="s">
        <v>131</v>
      </c>
      <c r="C168" s="108"/>
      <c r="D168" s="108"/>
      <c r="E168" s="108"/>
      <c r="F168" s="108"/>
      <c r="G168" s="108"/>
      <c r="H168" s="108"/>
      <c r="I168" s="108"/>
      <c r="J168" s="108"/>
      <c r="K168" s="107"/>
      <c r="L168" s="107"/>
    </row>
    <row r="169" spans="1:12" s="97" customFormat="1" ht="26.25">
      <c r="A169" s="122" t="s">
        <v>67</v>
      </c>
      <c r="B169" s="116" t="s">
        <v>68</v>
      </c>
      <c r="C169" s="108"/>
      <c r="D169" s="108"/>
      <c r="E169" s="108"/>
      <c r="F169" s="108"/>
      <c r="G169" s="108"/>
      <c r="H169" s="108"/>
      <c r="I169" s="108"/>
      <c r="J169" s="108"/>
      <c r="K169" s="107"/>
      <c r="L169" s="107"/>
    </row>
    <row r="170" spans="1:12" s="97" customFormat="1" ht="12.75">
      <c r="A170" s="105">
        <v>3</v>
      </c>
      <c r="B170" s="106" t="s">
        <v>54</v>
      </c>
      <c r="C170" s="108">
        <f>SUM(C171+C172+C173+C174)</f>
        <v>77600</v>
      </c>
      <c r="D170" s="108">
        <f>SUM(D171+D172+D173+D174)</f>
        <v>77600</v>
      </c>
      <c r="E170" s="108"/>
      <c r="F170" s="108"/>
      <c r="G170" s="108"/>
      <c r="H170" s="108"/>
      <c r="I170" s="108"/>
      <c r="J170" s="108"/>
      <c r="K170" s="108">
        <f>C170+(C170*0.02)</f>
        <v>79152</v>
      </c>
      <c r="L170" s="109">
        <f>K170+(K170*0.02)</f>
        <v>80735.04</v>
      </c>
    </row>
    <row r="171" spans="1:12" s="97" customFormat="1" ht="12.75">
      <c r="A171" s="117">
        <v>311</v>
      </c>
      <c r="B171" s="118" t="s">
        <v>64</v>
      </c>
      <c r="C171" s="107">
        <v>58000</v>
      </c>
      <c r="D171" s="107">
        <v>58000</v>
      </c>
      <c r="E171" s="108"/>
      <c r="F171" s="108"/>
      <c r="G171" s="108"/>
      <c r="H171" s="108"/>
      <c r="I171" s="108"/>
      <c r="J171" s="108"/>
      <c r="K171" s="107">
        <f>C171+(C171*0.02)</f>
        <v>59160</v>
      </c>
      <c r="L171" s="121">
        <f>K171+(K171*0.02)</f>
        <v>60343.2</v>
      </c>
    </row>
    <row r="172" spans="1:12" s="97" customFormat="1" ht="12.75">
      <c r="A172" s="117">
        <v>312</v>
      </c>
      <c r="B172" s="118" t="s">
        <v>65</v>
      </c>
      <c r="C172" s="107">
        <v>6000</v>
      </c>
      <c r="D172" s="107">
        <v>6000</v>
      </c>
      <c r="E172" s="108"/>
      <c r="F172" s="108"/>
      <c r="G172" s="108"/>
      <c r="H172" s="108"/>
      <c r="I172" s="108"/>
      <c r="J172" s="108"/>
      <c r="K172" s="107">
        <f>C172+(C172*0.02)</f>
        <v>6120</v>
      </c>
      <c r="L172" s="121">
        <f>K172+(K172*0.02)</f>
        <v>6242.4</v>
      </c>
    </row>
    <row r="173" spans="1:12" s="97" customFormat="1" ht="12.75">
      <c r="A173" s="117">
        <v>313</v>
      </c>
      <c r="B173" s="118" t="s">
        <v>66</v>
      </c>
      <c r="C173" s="107">
        <v>10000</v>
      </c>
      <c r="D173" s="107">
        <v>10000</v>
      </c>
      <c r="E173" s="108"/>
      <c r="F173" s="108"/>
      <c r="G173" s="108"/>
      <c r="H173" s="108"/>
      <c r="I173" s="108"/>
      <c r="J173" s="108"/>
      <c r="K173" s="107">
        <f>C173+(C173*0.02)</f>
        <v>10200</v>
      </c>
      <c r="L173" s="121">
        <f>K173+(K173*0.02)</f>
        <v>10404</v>
      </c>
    </row>
    <row r="174" spans="1:12" s="97" customFormat="1" ht="12.75">
      <c r="A174" s="117">
        <v>321</v>
      </c>
      <c r="B174" s="118" t="s">
        <v>55</v>
      </c>
      <c r="C174" s="107">
        <v>3600</v>
      </c>
      <c r="D174" s="107">
        <v>3600</v>
      </c>
      <c r="E174" s="108"/>
      <c r="F174" s="108"/>
      <c r="G174" s="108"/>
      <c r="H174" s="108"/>
      <c r="I174" s="108"/>
      <c r="J174" s="108"/>
      <c r="K174" s="107">
        <f>C174+(C174*0.02)</f>
        <v>3672</v>
      </c>
      <c r="L174" s="121">
        <f>K174+(K174*0.02)</f>
        <v>3745.44</v>
      </c>
    </row>
    <row r="175" spans="1:10" ht="12.75">
      <c r="A175" s="2"/>
      <c r="B175" s="131"/>
      <c r="C175" s="1"/>
      <c r="D175" s="1"/>
      <c r="E175" s="1"/>
      <c r="F175" s="1"/>
      <c r="G175" s="1"/>
      <c r="H175" s="1"/>
      <c r="I175" s="1"/>
      <c r="J175" s="1"/>
    </row>
    <row r="178" ht="12.75">
      <c r="B178" s="132"/>
    </row>
    <row r="179" ht="12.75">
      <c r="B179" s="132"/>
    </row>
    <row r="181" spans="2:9" ht="12.75">
      <c r="B181" s="100" t="s">
        <v>132</v>
      </c>
      <c r="D181" s="101" t="s">
        <v>133</v>
      </c>
      <c r="I181" s="101" t="s">
        <v>134</v>
      </c>
    </row>
    <row r="182" spans="2:9" ht="12.75">
      <c r="B182" s="100" t="s">
        <v>137</v>
      </c>
      <c r="D182" s="101" t="s">
        <v>135</v>
      </c>
      <c r="I182" s="101" t="s">
        <v>136</v>
      </c>
    </row>
    <row r="185" ht="12.75">
      <c r="B185" s="100" t="s">
        <v>138</v>
      </c>
    </row>
  </sheetData>
  <sheetProtection selectLockedCells="1" selectUnlockedCells="1"/>
  <mergeCells count="1">
    <mergeCell ref="A1:J1"/>
  </mergeCells>
  <printOptions horizontalCentered="1"/>
  <pageMargins left="0.25" right="0.25" top="0.75" bottom="0.75" header="0.5118055555555555" footer="0.5118055555555555"/>
  <pageSetup firstPageNumber="3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</cp:lastModifiedBy>
  <cp:lastPrinted>2019-12-16T08:30:06Z</cp:lastPrinted>
  <dcterms:created xsi:type="dcterms:W3CDTF">2013-09-11T11:00:21Z</dcterms:created>
  <dcterms:modified xsi:type="dcterms:W3CDTF">2020-10-28T12:52:16Z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